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br" sheetId="1" r:id="rId1"/>
    <sheet name="Sheet1" sheetId="2" r:id="rId2"/>
  </sheets>
  <definedNames>
    <definedName name="\P">'c2b br'!#REF!</definedName>
    <definedName name="ACAD_SUPP">'c2b br'!$A$427</definedName>
    <definedName name="DASH">'c2b br'!#REF!</definedName>
    <definedName name="H_1">'c2b br'!$A$3:$Q$15</definedName>
    <definedName name="INSTIT_SUPP">'c2b br'!$A$512</definedName>
    <definedName name="P_1">'c2b br'!$A$16:$Q$577</definedName>
    <definedName name="_xlnm.Print_Area" localSheetId="0">'c2b br'!$A$1:$Q$578</definedName>
    <definedName name="_xlnm.Print_Titles" localSheetId="0">'c2b br'!$1:$15</definedName>
    <definedName name="Print_Titles_MI">'c2b br'!$3:$15</definedName>
    <definedName name="PUBLIC_SERV">'c2b br'!$A$298</definedName>
    <definedName name="RESEARCH">'c2b br'!$A$156</definedName>
    <definedName name="STUD_SERV">'c2b br'!$A$476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Z155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<sst xmlns="http://schemas.openxmlformats.org/spreadsheetml/2006/main" count="1018" uniqueCount="315">
  <si>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</si>
  <si>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</si>
  <si>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</si>
  <si>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</si>
  <si>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</si>
  <si>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</si>
  <si>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</si>
  <si>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</si>
  <si>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</si>
  <si>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</si>
  <si>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</si>
  <si>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</si>
  <si>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Agriculture-</t>
  </si>
  <si>
    <t/>
  </si>
  <si>
    <t xml:space="preserve"> </t>
  </si>
  <si>
    <t xml:space="preserve">  Continuing education-</t>
  </si>
  <si>
    <t xml:space="preserve">  Education-</t>
  </si>
  <si>
    <t xml:space="preserve">  Engineering-</t>
  </si>
  <si>
    <t xml:space="preserve">  Music and dramatic arts-</t>
  </si>
  <si>
    <t xml:space="preserve"> Research--</t>
  </si>
  <si>
    <t xml:space="preserve">  Research and economic development-</t>
  </si>
  <si>
    <t xml:space="preserve">  Veterinary medicine-</t>
  </si>
  <si>
    <t xml:space="preserve">  Libraries-</t>
  </si>
  <si>
    <t xml:space="preserve">  Museums-</t>
  </si>
  <si>
    <t xml:space="preserve">  Academic administration-</t>
  </si>
  <si>
    <t xml:space="preserve">  Counseling and career guidance-</t>
  </si>
  <si>
    <t xml:space="preserve">  Social and cultural development -</t>
  </si>
  <si>
    <t xml:space="preserve">  Executive management-</t>
  </si>
  <si>
    <t xml:space="preserve">  Fiscal operations-</t>
  </si>
  <si>
    <t xml:space="preserve">  General administrative services-</t>
  </si>
  <si>
    <t xml:space="preserve">  Public relations and development-</t>
  </si>
  <si>
    <t xml:space="preserve"> Auxiliary enterprises--</t>
  </si>
  <si>
    <t xml:space="preserve">   Louisiana transportation research center </t>
  </si>
  <si>
    <t xml:space="preserve">   Human ecology</t>
  </si>
  <si>
    <t xml:space="preserve">   Interdisciplinary</t>
  </si>
  <si>
    <t xml:space="preserve">   Communication sciences and disorders</t>
  </si>
  <si>
    <t xml:space="preserve">   English</t>
  </si>
  <si>
    <t xml:space="preserve">   Foreign languages and literatures</t>
  </si>
  <si>
    <t xml:space="preserve">   French studies</t>
  </si>
  <si>
    <t xml:space="preserve">   Geography and anthropology</t>
  </si>
  <si>
    <t xml:space="preserve">   History</t>
  </si>
  <si>
    <t xml:space="preserve">   Mathematics</t>
  </si>
  <si>
    <t xml:space="preserve">   Philosophy</t>
  </si>
  <si>
    <t xml:space="preserve">   Political science</t>
  </si>
  <si>
    <t xml:space="preserve">   Psychology </t>
  </si>
  <si>
    <t xml:space="preserve">   Biological sciences</t>
  </si>
  <si>
    <t xml:space="preserve">   Chemistry</t>
  </si>
  <si>
    <t xml:space="preserve">   Computer science </t>
  </si>
  <si>
    <t xml:space="preserve">   Geology and geophysics </t>
  </si>
  <si>
    <t xml:space="preserve">   Physics and astronomy</t>
  </si>
  <si>
    <t xml:space="preserve">   Accounting</t>
  </si>
  <si>
    <t xml:space="preserve">   Economics</t>
  </si>
  <si>
    <t xml:space="preserve">   Executive MBA program</t>
  </si>
  <si>
    <t xml:space="preserve">   Finance</t>
  </si>
  <si>
    <t xml:space="preserve">   Management </t>
  </si>
  <si>
    <t xml:space="preserve">   Marketing</t>
  </si>
  <si>
    <t xml:space="preserve">   Masters program</t>
  </si>
  <si>
    <t xml:space="preserve">   Dean's office</t>
  </si>
  <si>
    <t xml:space="preserve">   Fine arts</t>
  </si>
  <si>
    <t xml:space="preserve">   Landscape architecture </t>
  </si>
  <si>
    <t xml:space="preserve">   Kinesiology</t>
  </si>
  <si>
    <t xml:space="preserve">   Chemical </t>
  </si>
  <si>
    <t xml:space="preserve">   Civil and environmental</t>
  </si>
  <si>
    <t xml:space="preserve">   Electrical and computer</t>
  </si>
  <si>
    <t xml:space="preserve">   Mechanical </t>
  </si>
  <si>
    <t xml:space="preserve">   Petroleum</t>
  </si>
  <si>
    <t xml:space="preserve">  Graduate school</t>
  </si>
  <si>
    <t xml:space="preserve">  Honors college</t>
  </si>
  <si>
    <t xml:space="preserve">  Mass communication</t>
  </si>
  <si>
    <t xml:space="preserve">   Administration </t>
  </si>
  <si>
    <t xml:space="preserve">   Bands</t>
  </si>
  <si>
    <t xml:space="preserve">  Social work </t>
  </si>
  <si>
    <t xml:space="preserve">  Student health center internships</t>
  </si>
  <si>
    <t xml:space="preserve">  Student technology fee projects </t>
  </si>
  <si>
    <t xml:space="preserve">  University college</t>
  </si>
  <si>
    <t xml:space="preserve">   Clinical sciences</t>
  </si>
  <si>
    <t xml:space="preserve">   Agronomy</t>
  </si>
  <si>
    <t xml:space="preserve">   Animal science</t>
  </si>
  <si>
    <t xml:space="preserve">   Entomology </t>
  </si>
  <si>
    <t xml:space="preserve">   Food science</t>
  </si>
  <si>
    <t xml:space="preserve">   Communication sciences and disorders </t>
  </si>
  <si>
    <t xml:space="preserve">   English  </t>
  </si>
  <si>
    <t xml:space="preserve">   Eric Voegelin institute</t>
  </si>
  <si>
    <t xml:space="preserve">   French studies </t>
  </si>
  <si>
    <t xml:space="preserve">   Geography and anthropology </t>
  </si>
  <si>
    <t xml:space="preserve">   Sociology</t>
  </si>
  <si>
    <t xml:space="preserve">   Accounting </t>
  </si>
  <si>
    <t xml:space="preserve">  Center for energy studies </t>
  </si>
  <si>
    <t xml:space="preserve">   Architecture </t>
  </si>
  <si>
    <t xml:space="preserve">   Chemical</t>
  </si>
  <si>
    <t xml:space="preserve">   Hazardous substance research center</t>
  </si>
  <si>
    <t xml:space="preserve">   Industrial and manufacturing systems</t>
  </si>
  <si>
    <t xml:space="preserve">   Institute for ecology infrastructure </t>
  </si>
  <si>
    <t xml:space="preserve">   Mechanical</t>
  </si>
  <si>
    <t xml:space="preserve">   Water resources</t>
  </si>
  <si>
    <t xml:space="preserve">  Graduate school </t>
  </si>
  <si>
    <t xml:space="preserve">  Louisiana geological survey </t>
  </si>
  <si>
    <t xml:space="preserve">  Music and dramatic arts </t>
  </si>
  <si>
    <t xml:space="preserve">   Comparative biomedical sciences</t>
  </si>
  <si>
    <t xml:space="preserve">   Dean </t>
  </si>
  <si>
    <t xml:space="preserve">   Diagnostic laboratory</t>
  </si>
  <si>
    <t xml:space="preserve">   Pathobiological sciences </t>
  </si>
  <si>
    <t xml:space="preserve">  Middleton library </t>
  </si>
  <si>
    <t xml:space="preserve">   Comparative biomedical services</t>
  </si>
  <si>
    <t xml:space="preserve">   Middleton</t>
  </si>
  <si>
    <t xml:space="preserve">   Thesis binding </t>
  </si>
  <si>
    <t xml:space="preserve">   Art</t>
  </si>
  <si>
    <t xml:space="preserve">   Rural life </t>
  </si>
  <si>
    <t xml:space="preserve">   Academic services</t>
  </si>
  <si>
    <t xml:space="preserve">   Agriculture</t>
  </si>
  <si>
    <t xml:space="preserve">   Education</t>
  </si>
  <si>
    <t xml:space="preserve">   Honors college </t>
  </si>
  <si>
    <t xml:space="preserve">   Mass communication</t>
  </si>
  <si>
    <t xml:space="preserve">   Music and dramatic arts</t>
  </si>
  <si>
    <t xml:space="preserve">   Radiation safety </t>
  </si>
  <si>
    <t xml:space="preserve">   University college </t>
  </si>
  <si>
    <t xml:space="preserve">   University press </t>
  </si>
  <si>
    <t xml:space="preserve">   Veterinary medicine</t>
  </si>
  <si>
    <t xml:space="preserve">  Enrollment services </t>
  </si>
  <si>
    <t xml:space="preserve">  Records and registration</t>
  </si>
  <si>
    <t xml:space="preserve">   Career planning and placement</t>
  </si>
  <si>
    <t xml:space="preserve">   African American cultural center</t>
  </si>
  <si>
    <t xml:space="preserve">   International cultural center</t>
  </si>
  <si>
    <t xml:space="preserve">   Student activities </t>
  </si>
  <si>
    <t xml:space="preserve">   Chancellor </t>
  </si>
  <si>
    <t xml:space="preserve">   Accounting services</t>
  </si>
  <si>
    <t xml:space="preserve">   Public relations</t>
  </si>
  <si>
    <t xml:space="preserve">   Engineering</t>
  </si>
  <si>
    <t xml:space="preserve">  Alterations and repairs </t>
  </si>
  <si>
    <t xml:space="preserve"> Scholarships and fellowships </t>
  </si>
  <si>
    <t xml:space="preserve">   Communication studies</t>
  </si>
  <si>
    <t xml:space="preserve">  Library science</t>
  </si>
  <si>
    <t xml:space="preserve">   Pathobiological sciences</t>
  </si>
  <si>
    <t xml:space="preserve">   Coastal ecology institute </t>
  </si>
  <si>
    <t xml:space="preserve">   Coastal studies institute </t>
  </si>
  <si>
    <t xml:space="preserve">      Total agriculture </t>
  </si>
  <si>
    <t xml:space="preserve">      Total continuing education</t>
  </si>
  <si>
    <t xml:space="preserve">      Total education </t>
  </si>
  <si>
    <t xml:space="preserve">      Total engineering</t>
  </si>
  <si>
    <t xml:space="preserve">      Total music and dramatic arts</t>
  </si>
  <si>
    <t xml:space="preserve">      Total veterinary medicine </t>
  </si>
  <si>
    <t xml:space="preserve">        Total instruction</t>
  </si>
  <si>
    <t xml:space="preserve">   Coastal fisheries institute </t>
  </si>
  <si>
    <t xml:space="preserve">   Interdisciplinary </t>
  </si>
  <si>
    <t xml:space="preserve">   Oceanography and coastal sciences </t>
  </si>
  <si>
    <t xml:space="preserve">   Special programs</t>
  </si>
  <si>
    <t xml:space="preserve">   Wetland biogeochemistry institute </t>
  </si>
  <si>
    <t xml:space="preserve">      Total engineering </t>
  </si>
  <si>
    <t xml:space="preserve">        Total research </t>
  </si>
  <si>
    <t xml:space="preserve">      Total music and dramatic arts </t>
  </si>
  <si>
    <t xml:space="preserve">      Total veterinary medicine</t>
  </si>
  <si>
    <t xml:space="preserve">        Total public service</t>
  </si>
  <si>
    <t xml:space="preserve">      Total libraries </t>
  </si>
  <si>
    <t xml:space="preserve">      Total museums </t>
  </si>
  <si>
    <t xml:space="preserve">      Total academic administration </t>
  </si>
  <si>
    <t xml:space="preserve">        Total academic support </t>
  </si>
  <si>
    <t xml:space="preserve">        Total student services</t>
  </si>
  <si>
    <t xml:space="preserve">      Total executive management</t>
  </si>
  <si>
    <t xml:space="preserve">        Total institutional support </t>
  </si>
  <si>
    <t xml:space="preserve">      Total research and economic development</t>
  </si>
  <si>
    <t xml:space="preserve">  Disability services</t>
  </si>
  <si>
    <t xml:space="preserve">   Biological and agricultural engineering</t>
  </si>
  <si>
    <t xml:space="preserve">      Total social and cultural development</t>
  </si>
  <si>
    <t xml:space="preserve">      Total public relations and development</t>
  </si>
  <si>
    <t xml:space="preserve">   Renewable natural resources</t>
  </si>
  <si>
    <t xml:space="preserve">   Faculty research travel grant</t>
  </si>
  <si>
    <t xml:space="preserve">   Disability services and wellness education</t>
  </si>
  <si>
    <t xml:space="preserve">   Information systems and decision sciences (ISDS)</t>
  </si>
  <si>
    <t xml:space="preserve">  National center for security research and training (NCSRT)</t>
  </si>
  <si>
    <t xml:space="preserve">  Center for advanced microstructures and devices (CAMD)</t>
  </si>
  <si>
    <t xml:space="preserve">      Total NCSRT</t>
  </si>
  <si>
    <t xml:space="preserve">  Center for computation and technology (CCT)</t>
  </si>
  <si>
    <t xml:space="preserve">   Fire and emergency training institute (FETI)</t>
  </si>
  <si>
    <t xml:space="preserve">   National center for biomedical research and training (NCBRT)</t>
  </si>
  <si>
    <t xml:space="preserve">   Turbine innovation and energy research center</t>
  </si>
  <si>
    <t xml:space="preserve">  Coast and environment-</t>
  </si>
  <si>
    <t xml:space="preserve">   Law enforcement online (LEO)</t>
  </si>
  <si>
    <t xml:space="preserve">   Coast and environment</t>
  </si>
  <si>
    <t xml:space="preserve">   Library science</t>
  </si>
  <si>
    <t xml:space="preserve"> Operation and maintenance of plant--</t>
  </si>
  <si>
    <t xml:space="preserve">    Principal and interest</t>
  </si>
  <si>
    <t>Educational and general:</t>
  </si>
  <si>
    <t xml:space="preserve">  Art and design-</t>
  </si>
  <si>
    <t xml:space="preserve">      Total coast and environment</t>
  </si>
  <si>
    <t xml:space="preserve"> Public service--</t>
  </si>
  <si>
    <t xml:space="preserve">  Art and design- </t>
  </si>
  <si>
    <t xml:space="preserve">  Child care center</t>
  </si>
  <si>
    <t xml:space="preserve">  Civil war center</t>
  </si>
  <si>
    <t xml:space="preserve"> Academic support--</t>
  </si>
  <si>
    <t xml:space="preserve">  Laboratory school</t>
  </si>
  <si>
    <t xml:space="preserve"> Student services--</t>
  </si>
  <si>
    <t xml:space="preserve"> Institutional support--</t>
  </si>
  <si>
    <t xml:space="preserve">  National center for security research and training (NCSRT)-</t>
  </si>
  <si>
    <t xml:space="preserve">      Total general administrative services</t>
  </si>
  <si>
    <t xml:space="preserve">        Total operation and maintenance of plant</t>
  </si>
  <si>
    <t xml:space="preserve">        Total transfers </t>
  </si>
  <si>
    <t xml:space="preserve">   Louisiana transportation research center</t>
  </si>
  <si>
    <t xml:space="preserve">  Library and information science</t>
  </si>
  <si>
    <t xml:space="preserve">   Theatre</t>
  </si>
  <si>
    <t xml:space="preserve">   Laboratory animal medicine</t>
  </si>
  <si>
    <t xml:space="preserve">  Academic center for student athletes</t>
  </si>
  <si>
    <t xml:space="preserve">   University recreation</t>
  </si>
  <si>
    <t xml:space="preserve">      Total art and design</t>
  </si>
  <si>
    <t xml:space="preserve">      Total agriculture</t>
  </si>
  <si>
    <t xml:space="preserve">  Music and dramatic arts- </t>
  </si>
  <si>
    <t xml:space="preserve">        Total auxiliary enterprises </t>
  </si>
  <si>
    <t xml:space="preserve">          Total expenditures and transfers </t>
  </si>
  <si>
    <t xml:space="preserve"> Transfers--</t>
  </si>
  <si>
    <t xml:space="preserve">   Mandatory transfers for-</t>
  </si>
  <si>
    <t xml:space="preserve">   Nonmandatory transfers for-</t>
  </si>
  <si>
    <t xml:space="preserve">      Total nonmandatory transfers</t>
  </si>
  <si>
    <t xml:space="preserve">   Expenditures</t>
  </si>
  <si>
    <t xml:space="preserve">   Nonmandatory transfers for -</t>
  </si>
  <si>
    <t xml:space="preserve">   Oceanography and coastal sciences</t>
  </si>
  <si>
    <t xml:space="preserve">   Management</t>
  </si>
  <si>
    <t xml:space="preserve">     Depreciation expense</t>
  </si>
  <si>
    <t xml:space="preserve">   Mandatory transfers for principal and interest</t>
  </si>
  <si>
    <t xml:space="preserve">   Agricultural economics and agribusiness</t>
  </si>
  <si>
    <t xml:space="preserve">   Human resource education and workforce development</t>
  </si>
  <si>
    <t xml:space="preserve">  Gordon A. Cain center</t>
  </si>
  <si>
    <t xml:space="preserve">   Agricultural economics and agribusiness </t>
  </si>
  <si>
    <t xml:space="preserve">   Biotechnology and molecular medicine</t>
  </si>
  <si>
    <t xml:space="preserve">   Vice Chancellor for student services </t>
  </si>
  <si>
    <t xml:space="preserve">   Vice Provost for academic affairs</t>
  </si>
  <si>
    <t xml:space="preserve">   Vice Chancellor for finance and administrative services </t>
  </si>
  <si>
    <t xml:space="preserve">    Capital improvements</t>
  </si>
  <si>
    <t xml:space="preserve">   Non-credit programs</t>
  </si>
  <si>
    <t xml:space="preserve">   Music</t>
  </si>
  <si>
    <t xml:space="preserve">  Louisiana sea grant college program</t>
  </si>
  <si>
    <t xml:space="preserve">   Architecture</t>
  </si>
  <si>
    <t xml:space="preserve">  Orientation</t>
  </si>
  <si>
    <t xml:space="preserve">   Club sports</t>
  </si>
  <si>
    <t xml:space="preserve">   Purchasing</t>
  </si>
  <si>
    <t xml:space="preserve">  Social work</t>
  </si>
  <si>
    <t xml:space="preserve">   Environmental initiatives</t>
  </si>
  <si>
    <t xml:space="preserve">   Educational theory, policy and practice (ETPP)</t>
  </si>
  <si>
    <t xml:space="preserve">  Information technology services</t>
  </si>
  <si>
    <t xml:space="preserve">          Subtotal expenditures and transfers</t>
  </si>
  <si>
    <t xml:space="preserve">        Total educational and general expenditures</t>
  </si>
  <si>
    <t xml:space="preserve">   Vice Chancellor for communications and university relations</t>
  </si>
  <si>
    <t xml:space="preserve">   Vice Chancellor for research and graduate school dean</t>
  </si>
  <si>
    <t xml:space="preserve">   Staff senate</t>
  </si>
  <si>
    <t xml:space="preserve">   Political Science</t>
  </si>
  <si>
    <t xml:space="preserve">   Psychology</t>
  </si>
  <si>
    <t xml:space="preserve">   Museum of natural science</t>
  </si>
  <si>
    <t xml:space="preserve">   Center for rotating machinery</t>
  </si>
  <si>
    <t xml:space="preserve">    Biological sciences</t>
  </si>
  <si>
    <t xml:space="preserve">    Geology and geophysics</t>
  </si>
  <si>
    <t xml:space="preserve">  Logistical services-</t>
  </si>
  <si>
    <t xml:space="preserve">  Institute for partnerships in education</t>
  </si>
  <si>
    <t xml:space="preserve">  University press</t>
  </si>
  <si>
    <t>Indirect Cost</t>
  </si>
  <si>
    <t>ANALYSIS C-2B</t>
  </si>
  <si>
    <t>Current Restricted Fund Expenditures</t>
  </si>
  <si>
    <t xml:space="preserve">   Foreign languages laboratory</t>
  </si>
  <si>
    <t xml:space="preserve">  Office of assessment and evaluation</t>
  </si>
  <si>
    <t xml:space="preserve">   Veterinary teaching hospital</t>
  </si>
  <si>
    <t xml:space="preserve">   Plant pathology</t>
  </si>
  <si>
    <t xml:space="preserve">   Public administration</t>
  </si>
  <si>
    <t xml:space="preserve">   Environmental sciences</t>
  </si>
  <si>
    <t xml:space="preserve">   Veterinary science</t>
  </si>
  <si>
    <t xml:space="preserve">   Business and technology center (LBTC)</t>
  </si>
  <si>
    <t xml:space="preserve">   Pre-college programs</t>
  </si>
  <si>
    <t xml:space="preserve">  Center for academic success</t>
  </si>
  <si>
    <t xml:space="preserve">   Campus life</t>
  </si>
  <si>
    <t xml:space="preserve">    Other</t>
  </si>
  <si>
    <t xml:space="preserve">  Strategic initiatives</t>
  </si>
  <si>
    <t xml:space="preserve">  Center for biomodular multi-scale systems</t>
  </si>
  <si>
    <t xml:space="preserve">   Miscellaneous projects</t>
  </si>
  <si>
    <t xml:space="preserve">  Academic affairs</t>
  </si>
  <si>
    <t xml:space="preserve">   English language orientation program</t>
  </si>
  <si>
    <t xml:space="preserve">   Student technology fee projects</t>
  </si>
  <si>
    <t xml:space="preserve">  Public safety</t>
  </si>
  <si>
    <t xml:space="preserve">  Research and economic development</t>
  </si>
  <si>
    <t xml:space="preserve">  Southern review</t>
  </si>
  <si>
    <t xml:space="preserve">   Social work</t>
  </si>
  <si>
    <t xml:space="preserve">  Miscellaneous expenses</t>
  </si>
  <si>
    <t xml:space="preserve">  Computer networking</t>
  </si>
  <si>
    <t xml:space="preserve">      Total fiscal operations</t>
  </si>
  <si>
    <t xml:space="preserve">  Undergraduate admissions and student aid</t>
  </si>
  <si>
    <t xml:space="preserve">   Stephenson disaster management institute (SDMI)</t>
  </si>
  <si>
    <t>For the year ended June 30, 2011</t>
  </si>
  <si>
    <t xml:space="preserve">  Disaster relief</t>
  </si>
  <si>
    <t xml:space="preserve">     Coastal studies institute</t>
  </si>
  <si>
    <t xml:space="preserve">     Environmental sciences</t>
  </si>
  <si>
    <t xml:space="preserve">        Total coast and environment</t>
  </si>
  <si>
    <t xml:space="preserve">  Coast and Environment-</t>
  </si>
  <si>
    <t xml:space="preserve">  Center for community engagement, learning, and leadership</t>
  </si>
  <si>
    <t xml:space="preserve">   Lab school library</t>
  </si>
  <si>
    <t xml:space="preserve">  Humanities and social sciences-</t>
  </si>
  <si>
    <t xml:space="preserve">      Total humanities and social sciences</t>
  </si>
  <si>
    <t xml:space="preserve">  Science-</t>
  </si>
  <si>
    <t xml:space="preserve">      Total science</t>
  </si>
  <si>
    <t xml:space="preserve">   Interior design</t>
  </si>
  <si>
    <t xml:space="preserve">      Total humanities and social sciences </t>
  </si>
  <si>
    <t xml:space="preserve">   Equine health and disease research</t>
  </si>
  <si>
    <t xml:space="preserve">  Center for energy studies</t>
  </si>
  <si>
    <t xml:space="preserve">   Personal enrichment</t>
  </si>
  <si>
    <t xml:space="preserve">   Instruction</t>
  </si>
  <si>
    <t xml:space="preserve">    Computer science</t>
  </si>
  <si>
    <t xml:space="preserve">    Mathematics</t>
  </si>
  <si>
    <t xml:space="preserve">   Arts and design</t>
  </si>
  <si>
    <t xml:space="preserve">   Graduate school</t>
  </si>
  <si>
    <t xml:space="preserve">   Humanities and social sciences</t>
  </si>
  <si>
    <t xml:space="preserve">   Science</t>
  </si>
  <si>
    <t xml:space="preserve">   International programs</t>
  </si>
  <si>
    <t xml:space="preserve">   Executive vice chancellor and provost</t>
  </si>
  <si>
    <t xml:space="preserve">   Vice Chancellor for corporate initiatives and public service</t>
  </si>
  <si>
    <t xml:space="preserve">   Risk management</t>
  </si>
  <si>
    <t xml:space="preserve">      Total mandatory transfers</t>
  </si>
  <si>
    <t xml:space="preserve">   Network, infrastructure, and research enablement</t>
  </si>
  <si>
    <t xml:space="preserve">  Business-</t>
  </si>
  <si>
    <t xml:space="preserve">   Stephenson entrepreneurship institute</t>
  </si>
  <si>
    <t xml:space="preserve">      Total business </t>
  </si>
  <si>
    <t xml:space="preserve">   Business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</si>
</sst>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</numFmts>
  <fonts count="44">
    <font>
      <sz val="8"/>
      <name val="Courier"/>
      <family val="0"/>
    </font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61D7C"/>
      <name val="Goudy Old Style"/>
      <family val="1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165" fontId="3" fillId="0" borderId="0" xfId="42" applyNumberFormat="1" applyFont="1" applyAlignment="1" applyProtection="1">
      <alignment vertical="center"/>
      <protection/>
    </xf>
    <xf numFmtId="165" fontId="3" fillId="0" borderId="0" xfId="42" applyNumberFormat="1" applyFont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 applyProtection="1">
      <alignment vertical="center"/>
      <protection/>
    </xf>
    <xf numFmtId="49" fontId="3" fillId="0" borderId="0" xfId="42" applyNumberFormat="1" applyFont="1" applyFill="1" applyAlignment="1" applyProtection="1">
      <alignment vertical="center"/>
      <protection/>
    </xf>
    <xf numFmtId="49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>
      <alignment vertical="center"/>
    </xf>
    <xf numFmtId="165" fontId="5" fillId="0" borderId="0" xfId="42" applyNumberFormat="1" applyFont="1" applyFill="1" applyAlignment="1" applyProtection="1">
      <alignment vertical="center"/>
      <protection/>
    </xf>
    <xf numFmtId="37" fontId="0" fillId="0" borderId="0" xfId="55">
      <alignment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37" fontId="4" fillId="0" borderId="0" xfId="55" applyFont="1" applyFill="1" applyBorder="1" applyAlignment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167" fontId="7" fillId="0" borderId="10" xfId="44" applyNumberFormat="1" applyFont="1" applyFill="1" applyBorder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165" fontId="7" fillId="0" borderId="14" xfId="42" applyNumberFormat="1" applyFont="1" applyFill="1" applyBorder="1" applyAlignment="1" applyProtection="1">
      <alignment vertical="center"/>
      <protection/>
    </xf>
    <xf numFmtId="167" fontId="7" fillId="0" borderId="15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0" xfId="42" applyNumberFormat="1" applyFont="1" applyBorder="1" applyAlignment="1" applyProtection="1">
      <alignment horizontal="centerContinuous" vertical="center"/>
      <protection/>
    </xf>
    <xf numFmtId="42" fontId="7" fillId="0" borderId="10" xfId="42" applyNumberFormat="1" applyFont="1" applyFill="1" applyBorder="1" applyAlignment="1" applyProtection="1">
      <alignment vertical="center"/>
      <protection/>
    </xf>
    <xf numFmtId="165" fontId="7" fillId="0" borderId="16" xfId="42" applyNumberFormat="1" applyFont="1" applyFill="1" applyBorder="1" applyAlignment="1" applyProtection="1">
      <alignment vertical="center"/>
      <protection/>
    </xf>
    <xf numFmtId="165" fontId="7" fillId="0" borderId="17" xfId="42" applyNumberFormat="1" applyFont="1" applyFill="1" applyBorder="1" applyAlignment="1" applyProtection="1">
      <alignment vertical="center"/>
      <protection/>
    </xf>
    <xf numFmtId="165" fontId="7" fillId="0" borderId="18" xfId="42" applyNumberFormat="1" applyFont="1" applyFill="1" applyBorder="1" applyAlignment="1" applyProtection="1">
      <alignment vertical="center"/>
      <protection/>
    </xf>
    <xf numFmtId="42" fontId="7" fillId="0" borderId="15" xfId="42" applyNumberFormat="1" applyFont="1" applyFill="1" applyBorder="1" applyAlignment="1" applyProtection="1">
      <alignment vertical="center"/>
      <protection/>
    </xf>
    <xf numFmtId="165" fontId="7" fillId="0" borderId="19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Alignment="1">
      <alignment vertical="center"/>
    </xf>
    <xf numFmtId="37" fontId="42" fillId="0" borderId="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9525</xdr:rowOff>
    </xdr:from>
    <xdr:to>
      <xdr:col>0</xdr:col>
      <xdr:colOff>2819400</xdr:colOff>
      <xdr:row>6</xdr:row>
      <xdr:rowOff>123825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525"/>
          <a:ext cx="2124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588"/>
  <sheetViews>
    <sheetView showGridLines="0" tabSelected="1" defaultGridColor="0" colorId="22" workbookViewId="0" topLeftCell="A399">
      <selection activeCell="E399" sqref="E399"/>
    </sheetView>
  </sheetViews>
  <sheetFormatPr defaultColWidth="9.140625" defaultRowHeight="12"/>
  <cols>
    <col min="1" max="1" width="52.421875" style="1" customWidth="1"/>
    <col min="2" max="2" width="1.57421875" style="1" customWidth="1"/>
    <col min="3" max="3" width="12.00390625" style="1" customWidth="1"/>
    <col min="4" max="4" width="1.57421875" style="1" customWidth="1"/>
    <col min="5" max="5" width="13.57421875" style="1" customWidth="1"/>
    <col min="6" max="6" width="1.57421875" style="1" customWidth="1"/>
    <col min="7" max="7" width="12.57421875" style="1" customWidth="1"/>
    <col min="8" max="8" width="1.57421875" style="1" customWidth="1"/>
    <col min="9" max="9" width="13.8515625" style="1" bestFit="1" customWidth="1"/>
    <col min="10" max="10" width="1.57421875" style="1" customWidth="1"/>
    <col min="11" max="11" width="13.57421875" style="1" customWidth="1"/>
    <col min="12" max="12" width="1.57421875" style="1" customWidth="1"/>
    <col min="13" max="13" width="13.57421875" style="1" customWidth="1"/>
    <col min="14" max="14" width="1.57421875" style="1" customWidth="1"/>
    <col min="15" max="15" width="13.8515625" style="1" bestFit="1" customWidth="1"/>
    <col min="16" max="16" width="1.57421875" style="1" customWidth="1"/>
    <col min="17" max="17" width="14.28125" style="1" customWidth="1"/>
    <col min="18" max="18" width="7.57421875" style="5" customWidth="1"/>
    <col min="19" max="16384" width="9.00390625" style="1" customWidth="1"/>
  </cols>
  <sheetData>
    <row r="1" spans="1:256" s="3" customFormat="1" ht="12">
      <c r="A1" s="4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9" customFormat="1" ht="10.5" customHeight="1">
      <c r="A2" s="4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9" customFormat="1" ht="16.5">
      <c r="A3" s="40"/>
      <c r="B3" s="12"/>
      <c r="C3" s="41" t="s">
        <v>252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9" customFormat="1" ht="8.25" customHeight="1">
      <c r="A4" s="40"/>
      <c r="B4" s="1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9" customFormat="1" ht="16.5">
      <c r="A5" s="40"/>
      <c r="B5" s="13"/>
      <c r="C5" s="41" t="s">
        <v>253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9" customFormat="1" ht="16.5">
      <c r="A6" s="40"/>
      <c r="B6" s="12"/>
      <c r="C6" s="41" t="s">
        <v>281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15" s="9" customFormat="1" ht="10.5" customHeight="1">
      <c r="A7" s="40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256" s="3" customFormat="1" ht="12">
      <c r="A8" s="4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" customFormat="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7" ht="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3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" customHeight="1">
      <c r="A12" s="18"/>
      <c r="B12" s="18"/>
      <c r="C12" s="33" t="s">
        <v>0</v>
      </c>
      <c r="D12" s="33"/>
      <c r="E12" s="33"/>
      <c r="F12" s="33"/>
      <c r="G12" s="33"/>
      <c r="H12" s="33"/>
      <c r="I12" s="33"/>
      <c r="J12" s="18"/>
      <c r="K12" s="18"/>
      <c r="L12" s="18"/>
      <c r="M12" s="33" t="s">
        <v>1</v>
      </c>
      <c r="N12" s="33"/>
      <c r="O12" s="33"/>
      <c r="P12" s="33"/>
      <c r="Q12" s="33"/>
    </row>
    <row r="13" spans="1:17" ht="12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30" t="s">
        <v>2</v>
      </c>
      <c r="N13" s="18"/>
      <c r="O13" s="18"/>
      <c r="P13" s="18"/>
      <c r="Q13" s="30" t="s">
        <v>251</v>
      </c>
    </row>
    <row r="14" spans="1:17" ht="12" customHeight="1">
      <c r="A14" s="18"/>
      <c r="B14" s="18"/>
      <c r="C14" s="31" t="s">
        <v>3</v>
      </c>
      <c r="D14" s="32"/>
      <c r="E14" s="31" t="s">
        <v>4</v>
      </c>
      <c r="F14" s="32"/>
      <c r="G14" s="31" t="s">
        <v>5</v>
      </c>
      <c r="H14" s="32"/>
      <c r="I14" s="31" t="s">
        <v>6</v>
      </c>
      <c r="J14" s="32"/>
      <c r="K14" s="31" t="s">
        <v>7</v>
      </c>
      <c r="L14" s="32"/>
      <c r="M14" s="31" t="s">
        <v>8</v>
      </c>
      <c r="N14" s="32"/>
      <c r="O14" s="31" t="s">
        <v>9</v>
      </c>
      <c r="P14" s="32"/>
      <c r="Q14" s="31" t="s">
        <v>10</v>
      </c>
    </row>
    <row r="15" spans="1:17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8" s="3" customFormat="1" ht="13.5" customHeight="1">
      <c r="A16" s="19" t="s">
        <v>181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6"/>
    </row>
    <row r="17" spans="1:18" s="3" customFormat="1" ht="13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6"/>
    </row>
    <row r="18" spans="1:18" s="3" customFormat="1" ht="13.5" customHeight="1">
      <c r="A18" s="19" t="s">
        <v>11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6"/>
    </row>
    <row r="19" spans="1:18" s="3" customFormat="1" ht="13.5" customHeight="1">
      <c r="A19" s="19" t="s">
        <v>282</v>
      </c>
      <c r="B19" s="20" t="s">
        <v>13</v>
      </c>
      <c r="C19" s="21">
        <v>-95112</v>
      </c>
      <c r="D19" s="19"/>
      <c r="E19" s="21">
        <v>0</v>
      </c>
      <c r="F19" s="19"/>
      <c r="G19" s="21">
        <v>0</v>
      </c>
      <c r="H19" s="19"/>
      <c r="I19" s="21">
        <v>0</v>
      </c>
      <c r="J19" s="19"/>
      <c r="K19" s="34">
        <v>-95112</v>
      </c>
      <c r="L19" s="19"/>
      <c r="M19" s="21">
        <v>-5928</v>
      </c>
      <c r="N19" s="19"/>
      <c r="O19" s="21">
        <v>-89184</v>
      </c>
      <c r="P19" s="19"/>
      <c r="Q19" s="21">
        <v>0</v>
      </c>
      <c r="R19" s="6"/>
    </row>
    <row r="20" spans="1:18" s="3" customFormat="1" ht="13.5" customHeight="1">
      <c r="A20" s="19"/>
      <c r="B20" s="20" t="s">
        <v>13</v>
      </c>
      <c r="C20" s="19"/>
      <c r="D20" s="19"/>
      <c r="E20" s="19"/>
      <c r="F20" s="19"/>
      <c r="G20" s="19"/>
      <c r="H20" s="19"/>
      <c r="I20" s="19"/>
      <c r="J20" s="19"/>
      <c r="K20" s="28"/>
      <c r="L20" s="19"/>
      <c r="M20" s="19"/>
      <c r="N20" s="19"/>
      <c r="O20" s="19"/>
      <c r="P20" s="19"/>
      <c r="Q20" s="19"/>
      <c r="R20" s="6"/>
    </row>
    <row r="21" spans="1:18" s="3" customFormat="1" ht="13.5" customHeight="1">
      <c r="A21" s="19" t="s">
        <v>12</v>
      </c>
      <c r="B21" s="20" t="s">
        <v>13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6"/>
    </row>
    <row r="22" spans="1:18" s="3" customFormat="1" ht="13.5" customHeight="1">
      <c r="A22" s="19" t="s">
        <v>217</v>
      </c>
      <c r="B22" s="20"/>
      <c r="C22" s="19">
        <v>0</v>
      </c>
      <c r="D22" s="19"/>
      <c r="E22" s="19">
        <v>0</v>
      </c>
      <c r="F22" s="19"/>
      <c r="G22" s="19">
        <v>15659</v>
      </c>
      <c r="H22" s="19"/>
      <c r="I22" s="19">
        <v>0</v>
      </c>
      <c r="J22" s="19"/>
      <c r="K22" s="19">
        <f>IF(SUM(C22:I22)=SUM(M22:Q22),SUM(C22:I22),SUM(M22:Q22)-SUM(C22:I22))</f>
        <v>15659</v>
      </c>
      <c r="L22" s="19"/>
      <c r="M22" s="19">
        <v>12776</v>
      </c>
      <c r="N22" s="19"/>
      <c r="O22" s="19">
        <v>991</v>
      </c>
      <c r="P22" s="19"/>
      <c r="Q22" s="19">
        <v>1892</v>
      </c>
      <c r="R22" s="6"/>
    </row>
    <row r="23" spans="1:18" s="3" customFormat="1" ht="13.5" customHeight="1">
      <c r="A23" s="19" t="s">
        <v>76</v>
      </c>
      <c r="B23" s="20"/>
      <c r="C23" s="19">
        <v>0</v>
      </c>
      <c r="D23" s="19"/>
      <c r="E23" s="19">
        <v>0</v>
      </c>
      <c r="F23" s="19"/>
      <c r="G23" s="19">
        <v>43553</v>
      </c>
      <c r="H23" s="19"/>
      <c r="I23" s="19">
        <v>0</v>
      </c>
      <c r="J23" s="19"/>
      <c r="K23" s="19">
        <f>IF(SUM(C23:I23)=SUM(M23:Q23),SUM(C23:I23),SUM(M23:Q23)-SUM(C23:I23))</f>
        <v>43553</v>
      </c>
      <c r="L23" s="19"/>
      <c r="M23" s="19">
        <v>30995</v>
      </c>
      <c r="N23" s="19"/>
      <c r="O23" s="19">
        <v>4327</v>
      </c>
      <c r="P23" s="19"/>
      <c r="Q23" s="19">
        <v>8231</v>
      </c>
      <c r="R23" s="6"/>
    </row>
    <row r="24" spans="1:18" s="3" customFormat="1" ht="13.5" customHeight="1">
      <c r="A24" s="19" t="s">
        <v>77</v>
      </c>
      <c r="B24" s="20"/>
      <c r="C24" s="19">
        <v>0</v>
      </c>
      <c r="D24" s="19"/>
      <c r="E24" s="19">
        <v>0</v>
      </c>
      <c r="F24" s="19"/>
      <c r="G24" s="19">
        <v>8666</v>
      </c>
      <c r="H24" s="19"/>
      <c r="I24" s="19">
        <v>0</v>
      </c>
      <c r="J24" s="19"/>
      <c r="K24" s="19">
        <f>IF(SUM(C24:I24)=SUM(M24:Q24),SUM(C24:I24),SUM(M24:Q24)-SUM(C24:I24))</f>
        <v>8666</v>
      </c>
      <c r="L24" s="19"/>
      <c r="M24" s="19">
        <v>4566</v>
      </c>
      <c r="N24" s="19"/>
      <c r="O24" s="19">
        <v>4100</v>
      </c>
      <c r="P24" s="19"/>
      <c r="Q24" s="19">
        <v>0</v>
      </c>
      <c r="R24" s="6"/>
    </row>
    <row r="25" spans="1:18" s="3" customFormat="1" ht="13.5" customHeight="1">
      <c r="A25" s="19" t="s">
        <v>161</v>
      </c>
      <c r="B25" s="20"/>
      <c r="C25" s="19">
        <v>14063</v>
      </c>
      <c r="D25" s="19"/>
      <c r="E25" s="19">
        <v>0</v>
      </c>
      <c r="F25" s="19"/>
      <c r="G25" s="19">
        <v>6498</v>
      </c>
      <c r="H25" s="19"/>
      <c r="I25" s="19">
        <v>0</v>
      </c>
      <c r="J25" s="19"/>
      <c r="K25" s="19">
        <f>IF(SUM(C25:I25)=SUM(M25:Q25),SUM(C25:I25),SUM(M25:Q25)-SUM(C25:I25))</f>
        <v>20561</v>
      </c>
      <c r="L25" s="19"/>
      <c r="M25" s="19">
        <v>17169</v>
      </c>
      <c r="N25" s="19"/>
      <c r="O25" s="19">
        <v>298</v>
      </c>
      <c r="P25" s="19"/>
      <c r="Q25" s="19">
        <v>3094</v>
      </c>
      <c r="R25" s="6"/>
    </row>
    <row r="26" spans="1:18" s="3" customFormat="1" ht="13.5" customHeight="1">
      <c r="A26" s="19" t="s">
        <v>33</v>
      </c>
      <c r="B26" s="20"/>
      <c r="C26" s="19">
        <v>0</v>
      </c>
      <c r="D26" s="19"/>
      <c r="E26" s="19">
        <v>0</v>
      </c>
      <c r="F26" s="19"/>
      <c r="G26" s="19">
        <v>44494</v>
      </c>
      <c r="H26" s="19"/>
      <c r="I26" s="19">
        <v>1127</v>
      </c>
      <c r="J26" s="19"/>
      <c r="K26" s="19">
        <f>IF(SUM(C26:I26)=SUM(M26:Q26),SUM(C26:I26),SUM(M26:Q26)-SUM(C26:I26))</f>
        <v>45621</v>
      </c>
      <c r="L26" s="19"/>
      <c r="M26" s="19">
        <v>30913</v>
      </c>
      <c r="N26" s="19"/>
      <c r="O26" s="19">
        <v>14672</v>
      </c>
      <c r="P26" s="19"/>
      <c r="Q26" s="19">
        <v>36</v>
      </c>
      <c r="R26" s="6"/>
    </row>
    <row r="27" spans="1:18" s="3" customFormat="1" ht="13.5" customHeight="1">
      <c r="A27" s="19" t="s">
        <v>218</v>
      </c>
      <c r="B27" s="20"/>
      <c r="C27" s="19">
        <v>856477</v>
      </c>
      <c r="D27" s="19"/>
      <c r="E27" s="19">
        <v>0</v>
      </c>
      <c r="F27" s="19"/>
      <c r="G27" s="19">
        <v>6200</v>
      </c>
      <c r="H27" s="19"/>
      <c r="I27" s="19">
        <v>0</v>
      </c>
      <c r="J27" s="19"/>
      <c r="K27" s="19">
        <f aca="true" t="shared" si="0" ref="K27:K69">IF(SUM(C27:I27)=SUM(M27:Q27),SUM(C27:I27),SUM(M27:Q27)-SUM(C27:I27))</f>
        <v>862677</v>
      </c>
      <c r="L27" s="19"/>
      <c r="M27" s="19">
        <v>553344</v>
      </c>
      <c r="N27" s="19"/>
      <c r="O27" s="19">
        <v>242032</v>
      </c>
      <c r="P27" s="19"/>
      <c r="Q27" s="19">
        <v>67301</v>
      </c>
      <c r="R27" s="6"/>
    </row>
    <row r="28" spans="1:18" s="3" customFormat="1" ht="13.5" customHeight="1">
      <c r="A28" s="19" t="s">
        <v>34</v>
      </c>
      <c r="B28" s="20" t="s">
        <v>13</v>
      </c>
      <c r="C28" s="19">
        <v>0</v>
      </c>
      <c r="D28" s="19"/>
      <c r="E28" s="19">
        <v>59371</v>
      </c>
      <c r="F28" s="19"/>
      <c r="G28" s="19">
        <v>45413</v>
      </c>
      <c r="H28" s="19"/>
      <c r="I28" s="19">
        <v>21150</v>
      </c>
      <c r="J28" s="19"/>
      <c r="K28" s="19">
        <f t="shared" si="0"/>
        <v>125934</v>
      </c>
      <c r="L28" s="19"/>
      <c r="M28" s="19">
        <v>116960</v>
      </c>
      <c r="N28" s="19"/>
      <c r="O28" s="19">
        <v>5263</v>
      </c>
      <c r="P28" s="19"/>
      <c r="Q28" s="19">
        <v>3711</v>
      </c>
      <c r="R28" s="6"/>
    </row>
    <row r="29" spans="1:18" s="3" customFormat="1" ht="13.5" customHeight="1">
      <c r="A29" s="19" t="s">
        <v>164</v>
      </c>
      <c r="B29" s="20"/>
      <c r="C29" s="22">
        <v>0</v>
      </c>
      <c r="D29" s="19"/>
      <c r="E29" s="22">
        <v>0</v>
      </c>
      <c r="F29" s="19"/>
      <c r="G29" s="22">
        <v>5237</v>
      </c>
      <c r="H29" s="19"/>
      <c r="I29" s="22">
        <v>9008</v>
      </c>
      <c r="J29" s="19"/>
      <c r="K29" s="22">
        <f t="shared" si="0"/>
        <v>14245</v>
      </c>
      <c r="L29" s="19"/>
      <c r="M29" s="22">
        <v>3000</v>
      </c>
      <c r="N29" s="19"/>
      <c r="O29" s="22">
        <v>11245</v>
      </c>
      <c r="P29" s="19"/>
      <c r="Q29" s="22">
        <v>0</v>
      </c>
      <c r="R29" s="6"/>
    </row>
    <row r="30" spans="1:18" s="3" customFormat="1" ht="13.5" customHeight="1">
      <c r="A30" s="19" t="s">
        <v>135</v>
      </c>
      <c r="B30" s="20" t="s">
        <v>13</v>
      </c>
      <c r="C30" s="22">
        <f>SUM(C22:C29)</f>
        <v>870540</v>
      </c>
      <c r="D30" s="19"/>
      <c r="E30" s="22">
        <f>SUM(E22:E29)</f>
        <v>59371</v>
      </c>
      <c r="F30" s="19"/>
      <c r="G30" s="22">
        <f>SUM(G22:G29)</f>
        <v>175720</v>
      </c>
      <c r="H30" s="19"/>
      <c r="I30" s="22">
        <f>SUM(I22:I29)</f>
        <v>31285</v>
      </c>
      <c r="J30" s="19"/>
      <c r="K30" s="23">
        <f t="shared" si="0"/>
        <v>1136916</v>
      </c>
      <c r="L30" s="19"/>
      <c r="M30" s="22">
        <f>SUM(M22:M29)</f>
        <v>769723</v>
      </c>
      <c r="N30" s="19"/>
      <c r="O30" s="22">
        <f>SUM(O22:O29)</f>
        <v>282928</v>
      </c>
      <c r="P30" s="19"/>
      <c r="Q30" s="22">
        <f>SUM(Q22:Q29)</f>
        <v>84265</v>
      </c>
      <c r="R30" s="6"/>
    </row>
    <row r="31" spans="1:18" s="3" customFormat="1" ht="13.5" customHeight="1">
      <c r="A31" s="19"/>
      <c r="B31" s="20"/>
      <c r="C31" s="24"/>
      <c r="D31" s="19"/>
      <c r="E31" s="24"/>
      <c r="F31" s="19"/>
      <c r="G31" s="24"/>
      <c r="H31" s="19"/>
      <c r="I31" s="24"/>
      <c r="J31" s="19"/>
      <c r="K31" s="19"/>
      <c r="L31" s="19"/>
      <c r="M31" s="24"/>
      <c r="N31" s="19"/>
      <c r="O31" s="24"/>
      <c r="P31" s="19"/>
      <c r="Q31" s="24"/>
      <c r="R31" s="6"/>
    </row>
    <row r="32" spans="1:18" s="3" customFormat="1" ht="13.5" customHeight="1">
      <c r="A32" s="19" t="s">
        <v>182</v>
      </c>
      <c r="B32" s="20" t="s">
        <v>13</v>
      </c>
      <c r="C32" s="19" t="s">
        <v>13</v>
      </c>
      <c r="D32" s="19"/>
      <c r="E32" s="19" t="s">
        <v>13</v>
      </c>
      <c r="F32" s="19"/>
      <c r="G32" s="19" t="s">
        <v>13</v>
      </c>
      <c r="H32" s="19"/>
      <c r="I32" s="19" t="s">
        <v>13</v>
      </c>
      <c r="J32" s="19"/>
      <c r="K32" s="19"/>
      <c r="L32" s="19"/>
      <c r="M32" s="19" t="s">
        <v>13</v>
      </c>
      <c r="N32" s="19"/>
      <c r="O32" s="19" t="s">
        <v>13</v>
      </c>
      <c r="P32" s="19"/>
      <c r="Q32" s="19" t="s">
        <v>13</v>
      </c>
      <c r="R32" s="6"/>
    </row>
    <row r="33" spans="1:18" s="3" customFormat="1" ht="13.5" customHeight="1">
      <c r="A33" s="19" t="s">
        <v>88</v>
      </c>
      <c r="B33" s="20"/>
      <c r="C33" s="19">
        <v>0</v>
      </c>
      <c r="D33" s="19"/>
      <c r="E33" s="19">
        <v>0</v>
      </c>
      <c r="F33" s="19"/>
      <c r="G33" s="19">
        <v>1135</v>
      </c>
      <c r="H33" s="19"/>
      <c r="I33" s="19">
        <v>33458</v>
      </c>
      <c r="J33" s="19"/>
      <c r="K33" s="19">
        <f t="shared" si="0"/>
        <v>34593</v>
      </c>
      <c r="L33" s="19"/>
      <c r="M33" s="19">
        <v>0</v>
      </c>
      <c r="N33" s="19"/>
      <c r="O33" s="19">
        <v>34593</v>
      </c>
      <c r="P33" s="19"/>
      <c r="Q33" s="19">
        <v>0</v>
      </c>
      <c r="R33" s="6"/>
    </row>
    <row r="34" spans="1:18" s="3" customFormat="1" ht="13.5" customHeight="1">
      <c r="A34" s="19" t="s">
        <v>57</v>
      </c>
      <c r="B34" s="20" t="s">
        <v>13</v>
      </c>
      <c r="C34" s="19">
        <v>0</v>
      </c>
      <c r="D34" s="19"/>
      <c r="E34" s="19">
        <v>0</v>
      </c>
      <c r="F34" s="19"/>
      <c r="G34" s="19">
        <v>7161</v>
      </c>
      <c r="H34" s="19"/>
      <c r="I34" s="19">
        <v>26982</v>
      </c>
      <c r="J34" s="19"/>
      <c r="K34" s="19">
        <f t="shared" si="0"/>
        <v>34143</v>
      </c>
      <c r="L34" s="19"/>
      <c r="M34" s="19">
        <v>0</v>
      </c>
      <c r="N34" s="19"/>
      <c r="O34" s="19">
        <v>34143</v>
      </c>
      <c r="P34" s="19"/>
      <c r="Q34" s="19">
        <v>0</v>
      </c>
      <c r="R34" s="6"/>
    </row>
    <row r="35" spans="1:18" s="3" customFormat="1" ht="13.5" customHeight="1">
      <c r="A35" s="19" t="s">
        <v>58</v>
      </c>
      <c r="B35" s="20" t="s">
        <v>13</v>
      </c>
      <c r="C35" s="19">
        <v>0</v>
      </c>
      <c r="D35" s="19"/>
      <c r="E35" s="19">
        <v>0</v>
      </c>
      <c r="F35" s="19"/>
      <c r="G35" s="19">
        <v>26374</v>
      </c>
      <c r="H35" s="19"/>
      <c r="I35" s="19">
        <v>0</v>
      </c>
      <c r="J35" s="19"/>
      <c r="K35" s="19">
        <f t="shared" si="0"/>
        <v>26374</v>
      </c>
      <c r="L35" s="19"/>
      <c r="M35" s="19">
        <v>10423</v>
      </c>
      <c r="N35" s="19"/>
      <c r="O35" s="19">
        <v>15951</v>
      </c>
      <c r="P35" s="19"/>
      <c r="Q35" s="19">
        <v>0</v>
      </c>
      <c r="R35" s="6"/>
    </row>
    <row r="36" spans="1:18" s="3" customFormat="1" ht="13.5" customHeight="1">
      <c r="A36" s="19" t="s">
        <v>34</v>
      </c>
      <c r="B36" s="20" t="s">
        <v>13</v>
      </c>
      <c r="C36" s="19">
        <v>0</v>
      </c>
      <c r="D36" s="19"/>
      <c r="E36" s="19">
        <v>19437</v>
      </c>
      <c r="F36" s="19"/>
      <c r="G36" s="19">
        <v>0</v>
      </c>
      <c r="H36" s="19"/>
      <c r="I36" s="19">
        <v>0</v>
      </c>
      <c r="J36" s="19"/>
      <c r="K36" s="19">
        <f t="shared" si="0"/>
        <v>19437</v>
      </c>
      <c r="L36" s="19"/>
      <c r="M36" s="19">
        <v>18222</v>
      </c>
      <c r="N36" s="19"/>
      <c r="O36" s="19">
        <v>0</v>
      </c>
      <c r="P36" s="19"/>
      <c r="Q36" s="19">
        <v>1215</v>
      </c>
      <c r="R36" s="6"/>
    </row>
    <row r="37" spans="1:18" s="3" customFormat="1" ht="13.5" customHeight="1">
      <c r="A37" s="19" t="s">
        <v>59</v>
      </c>
      <c r="B37" s="20" t="s">
        <v>13</v>
      </c>
      <c r="C37" s="22">
        <v>0</v>
      </c>
      <c r="D37" s="19"/>
      <c r="E37" s="22">
        <v>0</v>
      </c>
      <c r="F37" s="19"/>
      <c r="G37" s="22">
        <v>16962</v>
      </c>
      <c r="H37" s="19"/>
      <c r="I37" s="22">
        <v>111491</v>
      </c>
      <c r="J37" s="19"/>
      <c r="K37" s="22">
        <f t="shared" si="0"/>
        <v>128453</v>
      </c>
      <c r="L37" s="19"/>
      <c r="M37" s="19">
        <v>9133</v>
      </c>
      <c r="N37" s="19"/>
      <c r="O37" s="22">
        <v>119320</v>
      </c>
      <c r="P37" s="19"/>
      <c r="Q37" s="22">
        <v>0</v>
      </c>
      <c r="R37" s="6"/>
    </row>
    <row r="38" spans="1:18" s="3" customFormat="1" ht="13.5" customHeight="1">
      <c r="A38" s="19" t="s">
        <v>202</v>
      </c>
      <c r="B38" s="20" t="s">
        <v>13</v>
      </c>
      <c r="C38" s="22">
        <f>SUM(C33:C37)</f>
        <v>0</v>
      </c>
      <c r="D38" s="19"/>
      <c r="E38" s="22">
        <f>SUM(E33:E37)</f>
        <v>19437</v>
      </c>
      <c r="F38" s="19"/>
      <c r="G38" s="22">
        <f>SUM(G33:G37)</f>
        <v>51632</v>
      </c>
      <c r="H38" s="19"/>
      <c r="I38" s="22">
        <f>SUM(I33:I37)</f>
        <v>171931</v>
      </c>
      <c r="J38" s="19"/>
      <c r="K38" s="23">
        <f>SUM(K33:K37)</f>
        <v>243000</v>
      </c>
      <c r="L38" s="19"/>
      <c r="M38" s="23">
        <f>SUM(M33:M37)</f>
        <v>37778</v>
      </c>
      <c r="N38" s="19"/>
      <c r="O38" s="22">
        <f>SUM(O33:O37)</f>
        <v>204007</v>
      </c>
      <c r="P38" s="19"/>
      <c r="Q38" s="22">
        <f>SUM(Q33:Q37)</f>
        <v>1215</v>
      </c>
      <c r="R38" s="6"/>
    </row>
    <row r="39" spans="1:18" s="3" customFormat="1" ht="13.5" customHeight="1">
      <c r="A39" s="19"/>
      <c r="B39" s="20" t="s">
        <v>13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6"/>
    </row>
    <row r="40" spans="1:18" s="3" customFormat="1" ht="13.5" customHeight="1">
      <c r="A40" s="19" t="s">
        <v>311</v>
      </c>
      <c r="B40" s="20" t="s">
        <v>13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 t="s">
        <v>13</v>
      </c>
      <c r="P40" s="19"/>
      <c r="Q40" s="19" t="s">
        <v>13</v>
      </c>
      <c r="R40" s="6"/>
    </row>
    <row r="41" spans="1:18" s="3" customFormat="1" ht="13.5" customHeight="1">
      <c r="A41" s="19" t="s">
        <v>50</v>
      </c>
      <c r="B41" s="20" t="s">
        <v>13</v>
      </c>
      <c r="C41" s="19">
        <v>0</v>
      </c>
      <c r="D41" s="19"/>
      <c r="E41" s="19">
        <v>0</v>
      </c>
      <c r="F41" s="19"/>
      <c r="G41" s="19">
        <v>292977</v>
      </c>
      <c r="H41" s="19"/>
      <c r="I41" s="19">
        <v>66021</v>
      </c>
      <c r="J41" s="19"/>
      <c r="K41" s="19">
        <f>IF(SUM(C41:I41)=SUM(M41:Q41),SUM(C41:I41),SUM(M41:Q41)-SUM(C41:I41))</f>
        <v>358998</v>
      </c>
      <c r="L41" s="19"/>
      <c r="M41" s="19">
        <v>191137</v>
      </c>
      <c r="N41" s="19"/>
      <c r="O41" s="19">
        <v>167861</v>
      </c>
      <c r="P41" s="19"/>
      <c r="Q41" s="19">
        <v>0</v>
      </c>
      <c r="R41" s="6"/>
    </row>
    <row r="42" spans="1:18" s="3" customFormat="1" ht="13.5" customHeight="1">
      <c r="A42" s="19" t="s">
        <v>51</v>
      </c>
      <c r="B42" s="20" t="s">
        <v>13</v>
      </c>
      <c r="C42" s="19">
        <v>0</v>
      </c>
      <c r="D42" s="19"/>
      <c r="E42" s="19">
        <v>0</v>
      </c>
      <c r="F42" s="19"/>
      <c r="G42" s="19">
        <v>113750</v>
      </c>
      <c r="H42" s="19"/>
      <c r="I42" s="19">
        <v>29094</v>
      </c>
      <c r="J42" s="19"/>
      <c r="K42" s="19">
        <f t="shared" si="0"/>
        <v>142844</v>
      </c>
      <c r="L42" s="19"/>
      <c r="M42" s="19">
        <v>120106</v>
      </c>
      <c r="N42" s="19"/>
      <c r="O42" s="19">
        <v>22738</v>
      </c>
      <c r="P42" s="19"/>
      <c r="Q42" s="19">
        <v>0</v>
      </c>
      <c r="R42" s="6"/>
    </row>
    <row r="43" spans="1:18" s="3" customFormat="1" ht="13.5" customHeight="1">
      <c r="A43" s="19" t="s">
        <v>52</v>
      </c>
      <c r="B43" s="20" t="s">
        <v>13</v>
      </c>
      <c r="C43" s="19">
        <v>0</v>
      </c>
      <c r="D43" s="19"/>
      <c r="E43" s="19">
        <v>0</v>
      </c>
      <c r="F43" s="19"/>
      <c r="G43" s="19">
        <v>0</v>
      </c>
      <c r="H43" s="19"/>
      <c r="I43" s="19">
        <v>1962</v>
      </c>
      <c r="J43" s="19"/>
      <c r="K43" s="19">
        <f t="shared" si="0"/>
        <v>1962</v>
      </c>
      <c r="L43" s="19"/>
      <c r="M43" s="19">
        <v>1962</v>
      </c>
      <c r="N43" s="19"/>
      <c r="O43" s="19">
        <v>0</v>
      </c>
      <c r="P43" s="19"/>
      <c r="Q43" s="19">
        <v>0</v>
      </c>
      <c r="R43" s="6"/>
    </row>
    <row r="44" spans="1:18" s="3" customFormat="1" ht="13.5" customHeight="1">
      <c r="A44" s="19" t="s">
        <v>53</v>
      </c>
      <c r="B44" s="20" t="s">
        <v>13</v>
      </c>
      <c r="C44" s="19">
        <v>0</v>
      </c>
      <c r="D44" s="19"/>
      <c r="E44" s="19">
        <v>0</v>
      </c>
      <c r="F44" s="19"/>
      <c r="G44" s="19">
        <v>178870</v>
      </c>
      <c r="H44" s="19"/>
      <c r="I44" s="19">
        <v>40513</v>
      </c>
      <c r="J44" s="19"/>
      <c r="K44" s="19">
        <f t="shared" si="0"/>
        <v>219383</v>
      </c>
      <c r="L44" s="19"/>
      <c r="M44" s="19">
        <v>156036</v>
      </c>
      <c r="N44" s="19"/>
      <c r="O44" s="19">
        <v>63347</v>
      </c>
      <c r="P44" s="19"/>
      <c r="Q44" s="19">
        <v>0</v>
      </c>
      <c r="R44" s="6"/>
    </row>
    <row r="45" spans="1:18" s="3" customFormat="1" ht="13.5" customHeight="1">
      <c r="A45" s="19" t="s">
        <v>167</v>
      </c>
      <c r="B45" s="20" t="s">
        <v>13</v>
      </c>
      <c r="C45" s="19">
        <v>0</v>
      </c>
      <c r="D45" s="19"/>
      <c r="E45" s="19">
        <v>43243</v>
      </c>
      <c r="F45" s="19"/>
      <c r="G45" s="19">
        <v>11035</v>
      </c>
      <c r="H45" s="19"/>
      <c r="I45" s="19">
        <v>15541</v>
      </c>
      <c r="J45" s="19"/>
      <c r="K45" s="19">
        <f t="shared" si="0"/>
        <v>69819</v>
      </c>
      <c r="L45" s="19"/>
      <c r="M45" s="19">
        <v>36741</v>
      </c>
      <c r="N45" s="19"/>
      <c r="O45" s="19">
        <v>29875</v>
      </c>
      <c r="P45" s="19"/>
      <c r="Q45" s="19">
        <v>3203</v>
      </c>
      <c r="R45" s="6"/>
    </row>
    <row r="46" spans="1:18" s="3" customFormat="1" ht="13.5" customHeight="1">
      <c r="A46" s="19" t="s">
        <v>34</v>
      </c>
      <c r="B46" s="20" t="s">
        <v>13</v>
      </c>
      <c r="C46" s="19">
        <v>0</v>
      </c>
      <c r="D46" s="19"/>
      <c r="E46" s="19">
        <v>23123</v>
      </c>
      <c r="F46" s="19"/>
      <c r="G46" s="19">
        <v>173157</v>
      </c>
      <c r="H46" s="19"/>
      <c r="I46" s="19">
        <v>10308</v>
      </c>
      <c r="J46" s="19"/>
      <c r="K46" s="19">
        <f>IF(SUM(C46:I46)=SUM(M46:Q46),SUM(C46:I46),SUM(M46:Q46)-SUM(C46:I46))</f>
        <v>206588</v>
      </c>
      <c r="L46" s="19"/>
      <c r="M46" s="19">
        <v>58388</v>
      </c>
      <c r="N46" s="19"/>
      <c r="O46" s="19">
        <v>146755</v>
      </c>
      <c r="P46" s="19"/>
      <c r="Q46" s="19">
        <v>1445</v>
      </c>
      <c r="R46" s="6"/>
    </row>
    <row r="47" spans="1:18" s="3" customFormat="1" ht="13.5" customHeight="1">
      <c r="A47" s="19" t="s">
        <v>54</v>
      </c>
      <c r="B47" s="20" t="s">
        <v>13</v>
      </c>
      <c r="C47" s="19">
        <v>0</v>
      </c>
      <c r="D47" s="19"/>
      <c r="E47" s="19">
        <v>0</v>
      </c>
      <c r="F47" s="19"/>
      <c r="G47" s="19">
        <v>57110</v>
      </c>
      <c r="H47" s="19"/>
      <c r="I47" s="19">
        <v>36918</v>
      </c>
      <c r="J47" s="19"/>
      <c r="K47" s="19">
        <f>IF(SUM(C47:I47)=SUM(M47:Q47),SUM(C47:I47),SUM(M47:Q47)-SUM(C47:I47))</f>
        <v>94028</v>
      </c>
      <c r="L47" s="19"/>
      <c r="M47" s="19">
        <v>49780</v>
      </c>
      <c r="N47" s="19"/>
      <c r="O47" s="19">
        <v>44248</v>
      </c>
      <c r="P47" s="19"/>
      <c r="Q47" s="19">
        <v>0</v>
      </c>
      <c r="R47" s="6"/>
    </row>
    <row r="48" spans="1:18" s="3" customFormat="1" ht="13.5" customHeight="1">
      <c r="A48" s="19" t="s">
        <v>55</v>
      </c>
      <c r="B48" s="20" t="s">
        <v>13</v>
      </c>
      <c r="C48" s="19">
        <v>0</v>
      </c>
      <c r="D48" s="19"/>
      <c r="E48" s="19">
        <v>0</v>
      </c>
      <c r="F48" s="19"/>
      <c r="G48" s="19">
        <v>41717</v>
      </c>
      <c r="H48" s="19"/>
      <c r="I48" s="19">
        <v>22960</v>
      </c>
      <c r="J48" s="19"/>
      <c r="K48" s="19">
        <f t="shared" si="0"/>
        <v>64677</v>
      </c>
      <c r="L48" s="19"/>
      <c r="M48" s="19">
        <v>40118</v>
      </c>
      <c r="N48" s="19"/>
      <c r="O48" s="19">
        <v>24559</v>
      </c>
      <c r="P48" s="19"/>
      <c r="Q48" s="19">
        <v>0</v>
      </c>
      <c r="R48" s="6"/>
    </row>
    <row r="49" spans="1:18" s="3" customFormat="1" ht="13.5" customHeight="1">
      <c r="A49" s="19" t="s">
        <v>56</v>
      </c>
      <c r="B49" s="20" t="s">
        <v>13</v>
      </c>
      <c r="C49" s="24">
        <v>0</v>
      </c>
      <c r="D49" s="19"/>
      <c r="E49" s="24">
        <v>0</v>
      </c>
      <c r="F49" s="19"/>
      <c r="G49" s="24">
        <v>3030</v>
      </c>
      <c r="H49" s="19"/>
      <c r="I49" s="24">
        <v>47091</v>
      </c>
      <c r="J49" s="19"/>
      <c r="K49" s="24">
        <f t="shared" si="0"/>
        <v>50121</v>
      </c>
      <c r="L49" s="19"/>
      <c r="M49" s="24">
        <v>47091</v>
      </c>
      <c r="N49" s="19"/>
      <c r="O49" s="24">
        <v>3030</v>
      </c>
      <c r="P49" s="19"/>
      <c r="Q49" s="24">
        <v>0</v>
      </c>
      <c r="R49" s="6"/>
    </row>
    <row r="50" spans="1:18" s="3" customFormat="1" ht="13.5" customHeight="1">
      <c r="A50" s="19" t="s">
        <v>312</v>
      </c>
      <c r="B50" s="20" t="s">
        <v>13</v>
      </c>
      <c r="C50" s="19">
        <v>0</v>
      </c>
      <c r="D50" s="19"/>
      <c r="E50" s="19">
        <v>0</v>
      </c>
      <c r="F50" s="19"/>
      <c r="G50" s="19">
        <v>525510</v>
      </c>
      <c r="H50" s="19"/>
      <c r="I50" s="19">
        <v>129085</v>
      </c>
      <c r="J50" s="19"/>
      <c r="K50" s="19">
        <f>IF(SUM(C50:I50)=SUM(M50:Q50),SUM(C50:I50),SUM(M50:Q50)-SUM(C50:I50))</f>
        <v>654595</v>
      </c>
      <c r="L50" s="19"/>
      <c r="M50" s="19">
        <v>568176</v>
      </c>
      <c r="N50" s="19"/>
      <c r="O50" s="19">
        <v>86419</v>
      </c>
      <c r="P50" s="19"/>
      <c r="Q50" s="19">
        <v>0</v>
      </c>
      <c r="R50" s="6"/>
    </row>
    <row r="51" spans="1:18" s="3" customFormat="1" ht="13.5" customHeight="1">
      <c r="A51" s="19" t="s">
        <v>313</v>
      </c>
      <c r="B51" s="20" t="s">
        <v>13</v>
      </c>
      <c r="C51" s="23">
        <f>SUM(C41:C50)</f>
        <v>0</v>
      </c>
      <c r="D51" s="19"/>
      <c r="E51" s="23">
        <f>SUM(E41:E50)</f>
        <v>66366</v>
      </c>
      <c r="F51" s="19"/>
      <c r="G51" s="23">
        <f>SUM(G41:G50)</f>
        <v>1397156</v>
      </c>
      <c r="H51" s="19"/>
      <c r="I51" s="23">
        <f>SUM(I41:I50)</f>
        <v>399493</v>
      </c>
      <c r="J51" s="19"/>
      <c r="K51" s="23">
        <f t="shared" si="0"/>
        <v>1863015</v>
      </c>
      <c r="L51" s="19"/>
      <c r="M51" s="23">
        <f>SUM(M41:M50)</f>
        <v>1269535</v>
      </c>
      <c r="N51" s="19"/>
      <c r="O51" s="23">
        <f>SUM(O41:O50)</f>
        <v>588832</v>
      </c>
      <c r="P51" s="19"/>
      <c r="Q51" s="23">
        <f>SUM(Q41:Q50)</f>
        <v>4648</v>
      </c>
      <c r="R51" s="6"/>
    </row>
    <row r="52" spans="1:18" s="3" customFormat="1" ht="13.5" customHeight="1">
      <c r="A52" s="19"/>
      <c r="B52" s="20"/>
      <c r="C52" s="24"/>
      <c r="D52" s="19"/>
      <c r="E52" s="24"/>
      <c r="F52" s="19"/>
      <c r="G52" s="24"/>
      <c r="H52" s="19"/>
      <c r="I52" s="24"/>
      <c r="J52" s="19"/>
      <c r="K52" s="24"/>
      <c r="L52" s="19"/>
      <c r="M52" s="24"/>
      <c r="N52" s="19"/>
      <c r="O52" s="24"/>
      <c r="P52" s="19"/>
      <c r="Q52" s="24"/>
      <c r="R52" s="6"/>
    </row>
    <row r="53" spans="1:18" s="3" customFormat="1" ht="13.5" customHeight="1">
      <c r="A53" s="19" t="s">
        <v>286</v>
      </c>
      <c r="B53" s="20"/>
      <c r="C53" s="24"/>
      <c r="D53" s="19"/>
      <c r="E53" s="24"/>
      <c r="F53" s="19"/>
      <c r="G53" s="24"/>
      <c r="H53" s="19"/>
      <c r="I53" s="24"/>
      <c r="J53" s="19"/>
      <c r="K53" s="24"/>
      <c r="L53" s="19"/>
      <c r="M53" s="24"/>
      <c r="N53" s="19"/>
      <c r="O53" s="24"/>
      <c r="P53" s="19"/>
      <c r="Q53" s="24"/>
      <c r="R53" s="6"/>
    </row>
    <row r="54" spans="1:18" s="3" customFormat="1" ht="13.5" customHeight="1">
      <c r="A54" s="19" t="s">
        <v>283</v>
      </c>
      <c r="B54" s="20"/>
      <c r="C54" s="24">
        <v>0</v>
      </c>
      <c r="D54" s="19"/>
      <c r="E54" s="24">
        <v>0</v>
      </c>
      <c r="F54" s="19"/>
      <c r="G54" s="24">
        <v>4814</v>
      </c>
      <c r="H54" s="19"/>
      <c r="I54" s="24">
        <v>0</v>
      </c>
      <c r="J54" s="19"/>
      <c r="K54" s="24">
        <f t="shared" si="0"/>
        <v>4814</v>
      </c>
      <c r="L54" s="19"/>
      <c r="M54" s="24">
        <v>0</v>
      </c>
      <c r="N54" s="19"/>
      <c r="O54" s="24">
        <v>4814</v>
      </c>
      <c r="P54" s="19"/>
      <c r="Q54" s="24">
        <v>0</v>
      </c>
      <c r="R54" s="6"/>
    </row>
    <row r="55" spans="1:18" s="3" customFormat="1" ht="13.5" customHeight="1">
      <c r="A55" s="19" t="s">
        <v>284</v>
      </c>
      <c r="B55" s="20"/>
      <c r="C55" s="24">
        <v>0</v>
      </c>
      <c r="D55" s="19"/>
      <c r="E55" s="24">
        <v>0</v>
      </c>
      <c r="F55" s="19"/>
      <c r="G55" s="24">
        <v>48</v>
      </c>
      <c r="H55" s="19"/>
      <c r="I55" s="24">
        <v>0</v>
      </c>
      <c r="J55" s="19"/>
      <c r="K55" s="24">
        <f t="shared" si="0"/>
        <v>48</v>
      </c>
      <c r="L55" s="19"/>
      <c r="M55" s="24">
        <v>0</v>
      </c>
      <c r="N55" s="19"/>
      <c r="O55" s="24">
        <v>48</v>
      </c>
      <c r="P55" s="19"/>
      <c r="Q55" s="24">
        <v>0</v>
      </c>
      <c r="R55" s="6"/>
    </row>
    <row r="56" spans="1:18" s="3" customFormat="1" ht="13.5" customHeight="1">
      <c r="A56" s="19" t="s">
        <v>285</v>
      </c>
      <c r="B56" s="20"/>
      <c r="C56" s="39">
        <f>SUM(C54:C55)</f>
        <v>0</v>
      </c>
      <c r="D56" s="19"/>
      <c r="E56" s="39">
        <f>SUM(E54:E55)</f>
        <v>0</v>
      </c>
      <c r="F56" s="19"/>
      <c r="G56" s="39">
        <f>SUM(G54:G55)</f>
        <v>4862</v>
      </c>
      <c r="H56" s="19"/>
      <c r="I56" s="39">
        <f>SUM(I54:I55)</f>
        <v>0</v>
      </c>
      <c r="J56" s="19"/>
      <c r="K56" s="39">
        <f t="shared" si="0"/>
        <v>4862</v>
      </c>
      <c r="L56" s="19"/>
      <c r="M56" s="39">
        <f>SUM(M54:M55)</f>
        <v>0</v>
      </c>
      <c r="N56" s="19"/>
      <c r="O56" s="39">
        <f>SUM(O54:O55)</f>
        <v>4862</v>
      </c>
      <c r="P56" s="19"/>
      <c r="Q56" s="39">
        <f>SUM(Q54:Q55)</f>
        <v>0</v>
      </c>
      <c r="R56" s="6"/>
    </row>
    <row r="57" spans="1:18" s="3" customFormat="1" ht="13.5" customHeight="1">
      <c r="A57" s="19"/>
      <c r="B57" s="20" t="s">
        <v>13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6"/>
    </row>
    <row r="58" spans="1:18" s="3" customFormat="1" ht="13.5" customHeight="1">
      <c r="A58" s="19" t="s">
        <v>277</v>
      </c>
      <c r="B58" s="20"/>
      <c r="C58" s="25">
        <v>0</v>
      </c>
      <c r="D58" s="19"/>
      <c r="E58" s="25">
        <v>0</v>
      </c>
      <c r="F58" s="19"/>
      <c r="G58" s="25">
        <v>0</v>
      </c>
      <c r="H58" s="19"/>
      <c r="I58" s="25">
        <v>768529</v>
      </c>
      <c r="J58" s="19"/>
      <c r="K58" s="25">
        <f t="shared" si="0"/>
        <v>768529</v>
      </c>
      <c r="L58" s="19"/>
      <c r="M58" s="25">
        <v>0</v>
      </c>
      <c r="N58" s="19"/>
      <c r="O58" s="25">
        <v>768529</v>
      </c>
      <c r="P58" s="19"/>
      <c r="Q58" s="25">
        <v>0</v>
      </c>
      <c r="R58" s="6"/>
    </row>
    <row r="59" spans="1:18" s="3" customFormat="1" ht="13.5" customHeight="1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6"/>
    </row>
    <row r="60" spans="1:18" s="3" customFormat="1" ht="13.5" customHeight="1">
      <c r="A60" s="19" t="s">
        <v>15</v>
      </c>
      <c r="B60" s="20" t="s">
        <v>13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6"/>
    </row>
    <row r="61" spans="1:18" s="3" customFormat="1" ht="13.5" customHeight="1">
      <c r="A61" s="19" t="s">
        <v>270</v>
      </c>
      <c r="B61" s="20"/>
      <c r="C61" s="19">
        <v>0</v>
      </c>
      <c r="D61" s="19"/>
      <c r="E61" s="19">
        <v>0</v>
      </c>
      <c r="F61" s="19"/>
      <c r="G61" s="19">
        <v>560</v>
      </c>
      <c r="H61" s="19"/>
      <c r="I61" s="19">
        <v>488420</v>
      </c>
      <c r="J61" s="19"/>
      <c r="K61" s="19">
        <f t="shared" si="0"/>
        <v>488980</v>
      </c>
      <c r="L61" s="19"/>
      <c r="M61" s="19">
        <v>418133</v>
      </c>
      <c r="N61" s="19"/>
      <c r="O61" s="19">
        <v>70847</v>
      </c>
      <c r="P61" s="19"/>
      <c r="Q61" s="19">
        <v>0</v>
      </c>
      <c r="R61" s="6"/>
    </row>
    <row r="62" spans="1:18" s="3" customFormat="1" ht="13.5" customHeight="1">
      <c r="A62" s="19" t="s">
        <v>34</v>
      </c>
      <c r="B62" s="20" t="s">
        <v>13</v>
      </c>
      <c r="C62" s="19">
        <v>0</v>
      </c>
      <c r="D62" s="19"/>
      <c r="E62" s="19">
        <v>6773</v>
      </c>
      <c r="F62" s="19"/>
      <c r="G62" s="19">
        <v>11475</v>
      </c>
      <c r="H62" s="19"/>
      <c r="I62" s="19">
        <v>0</v>
      </c>
      <c r="J62" s="19"/>
      <c r="K62" s="19">
        <f t="shared" si="0"/>
        <v>18248</v>
      </c>
      <c r="L62" s="19"/>
      <c r="M62" s="19">
        <v>6350</v>
      </c>
      <c r="N62" s="19"/>
      <c r="O62" s="19">
        <v>11475</v>
      </c>
      <c r="P62" s="19"/>
      <c r="Q62" s="19">
        <v>423</v>
      </c>
      <c r="R62" s="6"/>
    </row>
    <row r="63" spans="1:18" s="3" customFormat="1" ht="13.5" customHeight="1">
      <c r="A63" s="19" t="s">
        <v>226</v>
      </c>
      <c r="B63" s="20" t="s">
        <v>13</v>
      </c>
      <c r="C63" s="24">
        <v>770183</v>
      </c>
      <c r="D63" s="19"/>
      <c r="E63" s="24">
        <v>0</v>
      </c>
      <c r="F63" s="19"/>
      <c r="G63" s="24">
        <v>0</v>
      </c>
      <c r="H63" s="19"/>
      <c r="I63" s="24">
        <v>0</v>
      </c>
      <c r="J63" s="19"/>
      <c r="K63" s="24">
        <f t="shared" si="0"/>
        <v>770183</v>
      </c>
      <c r="L63" s="19"/>
      <c r="M63" s="24">
        <v>125760</v>
      </c>
      <c r="N63" s="19"/>
      <c r="O63" s="24">
        <v>566821</v>
      </c>
      <c r="P63" s="19"/>
      <c r="Q63" s="24">
        <v>77602</v>
      </c>
      <c r="R63" s="6"/>
    </row>
    <row r="64" spans="1:18" s="3" customFormat="1" ht="13.5" customHeight="1">
      <c r="A64" s="19" t="s">
        <v>262</v>
      </c>
      <c r="B64" s="20"/>
      <c r="C64" s="22">
        <v>0</v>
      </c>
      <c r="D64" s="19"/>
      <c r="E64" s="22">
        <v>0</v>
      </c>
      <c r="F64" s="19"/>
      <c r="G64" s="22">
        <v>7910</v>
      </c>
      <c r="H64" s="19"/>
      <c r="I64" s="22">
        <v>0</v>
      </c>
      <c r="J64" s="19"/>
      <c r="K64" s="24">
        <f t="shared" si="0"/>
        <v>7910</v>
      </c>
      <c r="L64" s="19"/>
      <c r="M64" s="22">
        <v>0</v>
      </c>
      <c r="N64" s="19"/>
      <c r="O64" s="22">
        <v>7910</v>
      </c>
      <c r="P64" s="19"/>
      <c r="Q64" s="22">
        <v>0</v>
      </c>
      <c r="R64" s="6"/>
    </row>
    <row r="65" spans="1:18" s="3" customFormat="1" ht="13.5" customHeight="1">
      <c r="A65" s="19" t="s">
        <v>136</v>
      </c>
      <c r="B65" s="20" t="s">
        <v>13</v>
      </c>
      <c r="C65" s="22">
        <f>SUM(C61:C64)</f>
        <v>770183</v>
      </c>
      <c r="D65" s="19"/>
      <c r="E65" s="22">
        <f>SUM(E61:E64)</f>
        <v>6773</v>
      </c>
      <c r="F65" s="19"/>
      <c r="G65" s="22">
        <f>SUM(G61:G64)</f>
        <v>19945</v>
      </c>
      <c r="H65" s="19"/>
      <c r="I65" s="22">
        <f>SUM(I61:I64)</f>
        <v>488420</v>
      </c>
      <c r="J65" s="19"/>
      <c r="K65" s="23">
        <f>SUM(K61:K64)</f>
        <v>1285321</v>
      </c>
      <c r="L65" s="19"/>
      <c r="M65" s="22">
        <f>SUM(M61:M64)</f>
        <v>550243</v>
      </c>
      <c r="N65" s="19"/>
      <c r="O65" s="22">
        <f>SUM(O61:O64)</f>
        <v>657053</v>
      </c>
      <c r="P65" s="19"/>
      <c r="Q65" s="22">
        <f>SUM(Q61:Q64)</f>
        <v>78025</v>
      </c>
      <c r="R65" s="6"/>
    </row>
    <row r="66" spans="1:18" s="3" customFormat="1" ht="13.5" customHeight="1">
      <c r="A66" s="19"/>
      <c r="B66" s="20" t="s">
        <v>13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6"/>
    </row>
    <row r="67" spans="1:18" s="3" customFormat="1" ht="13.5" customHeight="1">
      <c r="A67" s="19" t="s">
        <v>287</v>
      </c>
      <c r="B67" s="20"/>
      <c r="C67" s="25">
        <v>0</v>
      </c>
      <c r="D67" s="19"/>
      <c r="E67" s="25">
        <v>0</v>
      </c>
      <c r="F67" s="19"/>
      <c r="G67" s="25">
        <v>2397</v>
      </c>
      <c r="H67" s="19"/>
      <c r="I67" s="25">
        <v>10000</v>
      </c>
      <c r="J67" s="19"/>
      <c r="K67" s="25">
        <f t="shared" si="0"/>
        <v>12397</v>
      </c>
      <c r="L67" s="19"/>
      <c r="M67" s="25">
        <v>11000</v>
      </c>
      <c r="N67" s="19"/>
      <c r="O67" s="25">
        <v>1397</v>
      </c>
      <c r="P67" s="19"/>
      <c r="Q67" s="25">
        <v>0</v>
      </c>
      <c r="R67" s="6"/>
    </row>
    <row r="68" spans="1:18" s="3" customFormat="1" ht="13.5" customHeight="1">
      <c r="A68" s="19"/>
      <c r="B68" s="20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6"/>
    </row>
    <row r="69" spans="1:18" s="3" customFormat="1" ht="13.5" customHeight="1">
      <c r="A69" s="19" t="s">
        <v>171</v>
      </c>
      <c r="B69" s="20"/>
      <c r="C69" s="22">
        <v>0</v>
      </c>
      <c r="D69" s="19"/>
      <c r="E69" s="22">
        <v>1991</v>
      </c>
      <c r="F69" s="19"/>
      <c r="G69" s="22">
        <v>0</v>
      </c>
      <c r="H69" s="19"/>
      <c r="I69" s="22">
        <v>0</v>
      </c>
      <c r="J69" s="19"/>
      <c r="K69" s="22">
        <f t="shared" si="0"/>
        <v>1991</v>
      </c>
      <c r="L69" s="19"/>
      <c r="M69" s="22">
        <v>7</v>
      </c>
      <c r="N69" s="19"/>
      <c r="O69" s="22">
        <v>1340</v>
      </c>
      <c r="P69" s="19"/>
      <c r="Q69" s="22">
        <v>644</v>
      </c>
      <c r="R69" s="6"/>
    </row>
    <row r="70" spans="1:18" s="3" customFormat="1" ht="13.5" customHeight="1">
      <c r="A70" s="19"/>
      <c r="B70" s="20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8"/>
      <c r="R70" s="6"/>
    </row>
    <row r="71" spans="1:18" s="3" customFormat="1" ht="13.5" customHeight="1">
      <c r="A71" s="19" t="s">
        <v>16</v>
      </c>
      <c r="B71" s="20" t="s">
        <v>13</v>
      </c>
      <c r="C71" s="19" t="s">
        <v>13</v>
      </c>
      <c r="D71" s="19"/>
      <c r="E71" s="19" t="s">
        <v>13</v>
      </c>
      <c r="F71" s="19"/>
      <c r="G71" s="19" t="s">
        <v>13</v>
      </c>
      <c r="H71" s="19"/>
      <c r="I71" s="19" t="s">
        <v>13</v>
      </c>
      <c r="J71" s="19"/>
      <c r="K71" s="19"/>
      <c r="L71" s="19"/>
      <c r="M71" s="19" t="s">
        <v>13</v>
      </c>
      <c r="N71" s="19"/>
      <c r="O71" s="19" t="s">
        <v>13</v>
      </c>
      <c r="P71" s="19"/>
      <c r="Q71" s="19" t="s">
        <v>13</v>
      </c>
      <c r="R71" s="6"/>
    </row>
    <row r="72" spans="1:18" s="3" customFormat="1" ht="13.5" customHeight="1">
      <c r="A72" s="19" t="s">
        <v>235</v>
      </c>
      <c r="B72" s="20" t="s">
        <v>13</v>
      </c>
      <c r="C72" s="19">
        <v>350973</v>
      </c>
      <c r="D72" s="19"/>
      <c r="E72" s="19">
        <v>43742</v>
      </c>
      <c r="F72" s="19"/>
      <c r="G72" s="19">
        <v>50339</v>
      </c>
      <c r="H72" s="19"/>
      <c r="I72" s="19">
        <v>3933</v>
      </c>
      <c r="J72" s="19"/>
      <c r="K72" s="19">
        <f>IF(SUM(C72:I72)=SUM(M72:Q72),SUM(C72:I72),SUM(M72:Q72)-SUM(C72:I72))</f>
        <v>448987</v>
      </c>
      <c r="L72" s="19"/>
      <c r="M72" s="19">
        <v>304161</v>
      </c>
      <c r="N72" s="19"/>
      <c r="O72" s="19">
        <v>116721</v>
      </c>
      <c r="P72" s="19"/>
      <c r="Q72" s="19">
        <v>28105</v>
      </c>
      <c r="R72" s="6"/>
    </row>
    <row r="73" spans="1:18" s="3" customFormat="1" ht="13.5" customHeight="1">
      <c r="A73" s="19" t="s">
        <v>34</v>
      </c>
      <c r="B73" s="20" t="s">
        <v>13</v>
      </c>
      <c r="C73" s="19">
        <v>302447</v>
      </c>
      <c r="D73" s="19"/>
      <c r="E73" s="19">
        <v>62720</v>
      </c>
      <c r="F73" s="19"/>
      <c r="G73" s="19">
        <v>49577</v>
      </c>
      <c r="H73" s="19"/>
      <c r="I73" s="19">
        <v>9747</v>
      </c>
      <c r="J73" s="19"/>
      <c r="K73" s="19">
        <f>IF(SUM(C73:I73)=SUM(M73:Q73),SUM(C73:I73),SUM(M73:Q73)-SUM(C73:I73))</f>
        <v>424491</v>
      </c>
      <c r="L73" s="19"/>
      <c r="M73" s="19">
        <v>269507</v>
      </c>
      <c r="N73" s="19"/>
      <c r="O73" s="19">
        <v>121362</v>
      </c>
      <c r="P73" s="19"/>
      <c r="Q73" s="19">
        <v>33622</v>
      </c>
      <c r="R73" s="6"/>
    </row>
    <row r="74" spans="1:18" s="3" customFormat="1" ht="13.5" customHeight="1">
      <c r="A74" s="19" t="s">
        <v>60</v>
      </c>
      <c r="B74" s="20" t="s">
        <v>13</v>
      </c>
      <c r="C74" s="24">
        <v>0</v>
      </c>
      <c r="D74" s="19"/>
      <c r="E74" s="24">
        <v>0</v>
      </c>
      <c r="F74" s="19"/>
      <c r="G74" s="24">
        <v>14798</v>
      </c>
      <c r="H74" s="19"/>
      <c r="I74" s="24">
        <v>7121</v>
      </c>
      <c r="J74" s="19"/>
      <c r="K74" s="24">
        <f>IF(SUM(C74:I74)=SUM(M74:Q74),SUM(C74:I74),SUM(M74:Q74)-SUM(C74:I74))</f>
        <v>21919</v>
      </c>
      <c r="L74" s="19"/>
      <c r="M74" s="24">
        <v>7028</v>
      </c>
      <c r="N74" s="19"/>
      <c r="O74" s="24">
        <v>14891</v>
      </c>
      <c r="P74" s="19"/>
      <c r="Q74" s="24">
        <v>0</v>
      </c>
      <c r="R74" s="6"/>
    </row>
    <row r="75" spans="1:18" s="3" customFormat="1" ht="13.5" customHeight="1">
      <c r="A75" s="19" t="s">
        <v>288</v>
      </c>
      <c r="B75" s="20"/>
      <c r="C75" s="24">
        <v>0</v>
      </c>
      <c r="D75" s="19"/>
      <c r="E75" s="24">
        <v>0</v>
      </c>
      <c r="F75" s="19"/>
      <c r="G75" s="24">
        <v>1130</v>
      </c>
      <c r="H75" s="19"/>
      <c r="I75" s="24">
        <v>0</v>
      </c>
      <c r="J75" s="19"/>
      <c r="K75" s="24">
        <f>IF(SUM(C75:I75)=SUM(M75:Q75),SUM(C75:I75),SUM(M75:Q75)-SUM(C75:I75))</f>
        <v>1130</v>
      </c>
      <c r="L75" s="19"/>
      <c r="M75" s="24">
        <v>0</v>
      </c>
      <c r="N75" s="19"/>
      <c r="O75" s="24">
        <v>1130</v>
      </c>
      <c r="P75" s="19"/>
      <c r="Q75" s="24">
        <v>0</v>
      </c>
      <c r="R75" s="6"/>
    </row>
    <row r="76" spans="1:18" s="3" customFormat="1" ht="13.5" customHeight="1">
      <c r="A76" s="19" t="s">
        <v>137</v>
      </c>
      <c r="B76" s="20" t="s">
        <v>13</v>
      </c>
      <c r="C76" s="39">
        <f>SUM(C72:C75)</f>
        <v>653420</v>
      </c>
      <c r="D76" s="19"/>
      <c r="E76" s="39">
        <f>SUM(E72:E75)</f>
        <v>106462</v>
      </c>
      <c r="F76" s="19"/>
      <c r="G76" s="39">
        <f>SUM(G72:G75)</f>
        <v>115844</v>
      </c>
      <c r="H76" s="19"/>
      <c r="I76" s="39">
        <f>SUM(I72:I75)</f>
        <v>20801</v>
      </c>
      <c r="J76" s="19"/>
      <c r="K76" s="39">
        <f>IF(SUM(C76:I76)=SUM(M76:Q76),SUM(C76:I76),SUM(M76:Q76)-SUM(C76:I76))</f>
        <v>896527</v>
      </c>
      <c r="L76" s="19"/>
      <c r="M76" s="39">
        <f>SUM(M72:M75)</f>
        <v>580696</v>
      </c>
      <c r="N76" s="19"/>
      <c r="O76" s="39">
        <f>SUM(O72:O75)</f>
        <v>254104</v>
      </c>
      <c r="P76" s="19"/>
      <c r="Q76" s="39">
        <f>SUM(Q72:Q75)</f>
        <v>61727</v>
      </c>
      <c r="R76" s="6"/>
    </row>
    <row r="77" spans="1:18" s="3" customFormat="1" ht="13.5" customHeight="1">
      <c r="A77" s="19"/>
      <c r="B77" s="20" t="s">
        <v>13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6"/>
    </row>
    <row r="78" spans="1:18" s="3" customFormat="1" ht="13.5" customHeight="1">
      <c r="A78" s="19" t="s">
        <v>17</v>
      </c>
      <c r="B78" s="20" t="s">
        <v>13</v>
      </c>
      <c r="C78" s="19" t="s">
        <v>13</v>
      </c>
      <c r="D78" s="19"/>
      <c r="E78" s="19" t="s">
        <v>13</v>
      </c>
      <c r="F78" s="19"/>
      <c r="G78" s="19" t="s">
        <v>13</v>
      </c>
      <c r="H78" s="19"/>
      <c r="I78" s="19" t="s">
        <v>13</v>
      </c>
      <c r="J78" s="19"/>
      <c r="K78" s="19"/>
      <c r="L78" s="19"/>
      <c r="M78" s="19" t="s">
        <v>13</v>
      </c>
      <c r="N78" s="19"/>
      <c r="O78" s="19" t="s">
        <v>13</v>
      </c>
      <c r="P78" s="19"/>
      <c r="Q78" s="19" t="s">
        <v>13</v>
      </c>
      <c r="R78" s="6"/>
    </row>
    <row r="79" spans="1:18" s="3" customFormat="1" ht="13.5" customHeight="1">
      <c r="A79" s="19" t="s">
        <v>61</v>
      </c>
      <c r="B79" s="20" t="s">
        <v>13</v>
      </c>
      <c r="C79" s="19">
        <v>0</v>
      </c>
      <c r="D79" s="19"/>
      <c r="E79" s="19">
        <v>0</v>
      </c>
      <c r="F79" s="19"/>
      <c r="G79" s="19">
        <v>305797</v>
      </c>
      <c r="H79" s="19"/>
      <c r="I79" s="19">
        <v>60908</v>
      </c>
      <c r="J79" s="19"/>
      <c r="K79" s="19">
        <f aca="true" t="shared" si="1" ref="K79:K86">IF(SUM(C79:I79)=SUM(M79:Q79),SUM(C79:I79),SUM(M79:Q79)-SUM(C79:I79))</f>
        <v>366705</v>
      </c>
      <c r="L79" s="19"/>
      <c r="M79" s="19">
        <v>237147</v>
      </c>
      <c r="N79" s="19"/>
      <c r="O79" s="19">
        <v>129558</v>
      </c>
      <c r="P79" s="19"/>
      <c r="Q79" s="19">
        <v>0</v>
      </c>
      <c r="R79" s="6"/>
    </row>
    <row r="80" spans="1:18" s="3" customFormat="1" ht="13.5" customHeight="1">
      <c r="A80" s="19" t="s">
        <v>62</v>
      </c>
      <c r="B80" s="20" t="s">
        <v>13</v>
      </c>
      <c r="C80" s="19">
        <v>0</v>
      </c>
      <c r="D80" s="19"/>
      <c r="E80" s="19">
        <v>1718</v>
      </c>
      <c r="F80" s="19"/>
      <c r="G80" s="19">
        <v>168055</v>
      </c>
      <c r="H80" s="19"/>
      <c r="I80" s="19">
        <v>0</v>
      </c>
      <c r="J80" s="19"/>
      <c r="K80" s="19">
        <f t="shared" si="1"/>
        <v>169773</v>
      </c>
      <c r="L80" s="19"/>
      <c r="M80" s="19">
        <v>0</v>
      </c>
      <c r="N80" s="19"/>
      <c r="O80" s="19">
        <v>169419</v>
      </c>
      <c r="P80" s="19"/>
      <c r="Q80" s="19">
        <v>354</v>
      </c>
      <c r="R80" s="6"/>
    </row>
    <row r="81" spans="1:18" s="3" customFormat="1" ht="13.5" customHeight="1">
      <c r="A81" s="19" t="s">
        <v>63</v>
      </c>
      <c r="B81" s="20" t="s">
        <v>13</v>
      </c>
      <c r="C81" s="19">
        <v>754</v>
      </c>
      <c r="D81" s="19"/>
      <c r="E81" s="19">
        <v>23768</v>
      </c>
      <c r="F81" s="19"/>
      <c r="G81" s="19">
        <v>16848</v>
      </c>
      <c r="H81" s="19"/>
      <c r="I81" s="19">
        <v>10022</v>
      </c>
      <c r="J81" s="19"/>
      <c r="K81" s="19">
        <f t="shared" si="1"/>
        <v>51392</v>
      </c>
      <c r="L81" s="19"/>
      <c r="M81" s="19">
        <v>18036</v>
      </c>
      <c r="N81" s="19"/>
      <c r="O81" s="19">
        <v>25757</v>
      </c>
      <c r="P81" s="19"/>
      <c r="Q81" s="19">
        <v>7599</v>
      </c>
      <c r="R81" s="6"/>
    </row>
    <row r="82" spans="1:18" s="3" customFormat="1" ht="13.5" customHeight="1">
      <c r="A82" s="19" t="s">
        <v>91</v>
      </c>
      <c r="B82" s="20"/>
      <c r="C82" s="19">
        <v>0</v>
      </c>
      <c r="D82" s="19"/>
      <c r="E82" s="19">
        <v>44638</v>
      </c>
      <c r="F82" s="19"/>
      <c r="G82" s="19">
        <v>25355</v>
      </c>
      <c r="H82" s="19"/>
      <c r="I82" s="19">
        <v>-403</v>
      </c>
      <c r="J82" s="19"/>
      <c r="K82" s="19">
        <f t="shared" si="1"/>
        <v>69590</v>
      </c>
      <c r="L82" s="19"/>
      <c r="M82" s="19">
        <v>50797</v>
      </c>
      <c r="N82" s="19"/>
      <c r="O82" s="19">
        <v>4113</v>
      </c>
      <c r="P82" s="19"/>
      <c r="Q82" s="19">
        <v>14680</v>
      </c>
      <c r="R82" s="6"/>
    </row>
    <row r="83" spans="1:18" s="3" customFormat="1" ht="13.5" customHeight="1">
      <c r="A83" s="19" t="s">
        <v>34</v>
      </c>
      <c r="B83" s="20"/>
      <c r="C83" s="19">
        <v>0</v>
      </c>
      <c r="D83" s="19"/>
      <c r="E83" s="19">
        <v>368823</v>
      </c>
      <c r="F83" s="19"/>
      <c r="G83" s="19">
        <v>408391</v>
      </c>
      <c r="H83" s="19"/>
      <c r="I83" s="19">
        <v>36538</v>
      </c>
      <c r="J83" s="19"/>
      <c r="K83" s="19">
        <f t="shared" si="1"/>
        <v>813752</v>
      </c>
      <c r="L83" s="19"/>
      <c r="M83" s="19">
        <v>293894</v>
      </c>
      <c r="N83" s="19"/>
      <c r="O83" s="19">
        <v>419289</v>
      </c>
      <c r="P83" s="19"/>
      <c r="Q83" s="19">
        <v>100569</v>
      </c>
      <c r="R83" s="6"/>
    </row>
    <row r="84" spans="1:18" s="3" customFormat="1" ht="13.5" customHeight="1">
      <c r="A84" s="19" t="s">
        <v>64</v>
      </c>
      <c r="B84" s="20" t="s">
        <v>13</v>
      </c>
      <c r="C84" s="19">
        <v>0</v>
      </c>
      <c r="D84" s="19"/>
      <c r="E84" s="19">
        <v>0</v>
      </c>
      <c r="F84" s="19"/>
      <c r="G84" s="19">
        <v>80203</v>
      </c>
      <c r="H84" s="19"/>
      <c r="I84" s="19">
        <v>0</v>
      </c>
      <c r="J84" s="19"/>
      <c r="K84" s="19">
        <f t="shared" si="1"/>
        <v>80203</v>
      </c>
      <c r="L84" s="19"/>
      <c r="M84" s="19">
        <v>63905</v>
      </c>
      <c r="N84" s="19"/>
      <c r="O84" s="19">
        <v>16298</v>
      </c>
      <c r="P84" s="19"/>
      <c r="Q84" s="19">
        <v>0</v>
      </c>
      <c r="R84" s="6"/>
    </row>
    <row r="85" spans="1:18" s="3" customFormat="1" ht="13.5" customHeight="1">
      <c r="A85" s="19" t="s">
        <v>65</v>
      </c>
      <c r="B85" s="20" t="s">
        <v>13</v>
      </c>
      <c r="C85" s="22">
        <v>0</v>
      </c>
      <c r="D85" s="19"/>
      <c r="E85" s="22">
        <v>0</v>
      </c>
      <c r="F85" s="19"/>
      <c r="G85" s="22">
        <v>191723</v>
      </c>
      <c r="H85" s="19"/>
      <c r="I85" s="22">
        <v>0</v>
      </c>
      <c r="J85" s="19"/>
      <c r="K85" s="22">
        <f t="shared" si="1"/>
        <v>191723</v>
      </c>
      <c r="L85" s="19"/>
      <c r="M85" s="22">
        <v>108125</v>
      </c>
      <c r="N85" s="19"/>
      <c r="O85" s="22">
        <v>83598</v>
      </c>
      <c r="P85" s="19"/>
      <c r="Q85" s="22">
        <v>0</v>
      </c>
      <c r="R85" s="6"/>
    </row>
    <row r="86" spans="1:18" s="3" customFormat="1" ht="13.5" customHeight="1">
      <c r="A86" s="19" t="s">
        <v>138</v>
      </c>
      <c r="B86" s="20" t="s">
        <v>13</v>
      </c>
      <c r="C86" s="23">
        <f>SUM(C79:C85)</f>
        <v>754</v>
      </c>
      <c r="D86" s="19"/>
      <c r="E86" s="23">
        <f>SUM(E79:E85)</f>
        <v>438947</v>
      </c>
      <c r="F86" s="19"/>
      <c r="G86" s="23">
        <f>SUM(G79:G85)</f>
        <v>1196372</v>
      </c>
      <c r="H86" s="19"/>
      <c r="I86" s="23">
        <f>SUM(I79:I85)</f>
        <v>107065</v>
      </c>
      <c r="J86" s="19"/>
      <c r="K86" s="23">
        <f t="shared" si="1"/>
        <v>1743138</v>
      </c>
      <c r="L86" s="19"/>
      <c r="M86" s="22">
        <f>IF(SUM(M79:M85)=0,"         --",(SUM(M79:M85)))</f>
        <v>771904</v>
      </c>
      <c r="N86" s="19"/>
      <c r="O86" s="22">
        <f>IF(SUM(O79:O85)=0,"         --",(SUM(O79:O85)))</f>
        <v>848032</v>
      </c>
      <c r="P86" s="19"/>
      <c r="Q86" s="22">
        <f>IF(SUM(Q79:Q85)=0,"        --",(SUM(Q79:Q85)))</f>
        <v>123202</v>
      </c>
      <c r="R86" s="6"/>
    </row>
    <row r="87" spans="1:18" s="3" customFormat="1" ht="13.5" customHeight="1">
      <c r="A87" s="19"/>
      <c r="B87" s="20" t="s">
        <v>13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6"/>
    </row>
    <row r="88" spans="1:18" s="3" customFormat="1" ht="13.5" customHeight="1">
      <c r="A88" s="19" t="s">
        <v>219</v>
      </c>
      <c r="B88" s="20"/>
      <c r="C88" s="22">
        <v>864497</v>
      </c>
      <c r="D88" s="19"/>
      <c r="E88" s="22">
        <v>1005227</v>
      </c>
      <c r="F88" s="19"/>
      <c r="G88" s="22">
        <v>106809</v>
      </c>
      <c r="H88" s="19"/>
      <c r="I88" s="22">
        <v>13442</v>
      </c>
      <c r="J88" s="19"/>
      <c r="K88" s="22">
        <f>IF(SUM(C88:I88)=SUM(M88:Q88),SUM(C88:I88),SUM(M88:Q88)-SUM(C88:I88))</f>
        <v>1989975</v>
      </c>
      <c r="L88" s="19"/>
      <c r="M88" s="22">
        <v>1080856</v>
      </c>
      <c r="N88" s="19"/>
      <c r="O88" s="22">
        <v>670036</v>
      </c>
      <c r="P88" s="19"/>
      <c r="Q88" s="22">
        <v>239083</v>
      </c>
      <c r="R88" s="6"/>
    </row>
    <row r="89" spans="1:18" s="3" customFormat="1" ht="13.5" customHeight="1">
      <c r="A89" s="19"/>
      <c r="B89" s="20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6"/>
    </row>
    <row r="90" spans="1:18" s="3" customFormat="1" ht="13.5" customHeight="1">
      <c r="A90" s="19" t="s">
        <v>66</v>
      </c>
      <c r="B90" s="20" t="s">
        <v>13</v>
      </c>
      <c r="C90" s="22">
        <v>50000</v>
      </c>
      <c r="D90" s="19"/>
      <c r="E90" s="22">
        <v>10633</v>
      </c>
      <c r="F90" s="19"/>
      <c r="G90" s="22">
        <v>0</v>
      </c>
      <c r="H90" s="19"/>
      <c r="I90" s="22">
        <v>0</v>
      </c>
      <c r="J90" s="19"/>
      <c r="K90" s="22">
        <f>IF(SUM(C90:I90)=SUM(M90:Q90),SUM(C90:I90),SUM(M90:Q90)-SUM(C90:I90))</f>
        <v>60633</v>
      </c>
      <c r="L90" s="19"/>
      <c r="M90" s="22">
        <v>9968</v>
      </c>
      <c r="N90" s="19"/>
      <c r="O90" s="22">
        <v>50000</v>
      </c>
      <c r="P90" s="19"/>
      <c r="Q90" s="22">
        <v>665</v>
      </c>
      <c r="R90" s="6"/>
    </row>
    <row r="91" spans="1:18" s="3" customFormat="1" ht="13.5" customHeight="1">
      <c r="A91" s="19"/>
      <c r="B91" s="20" t="s">
        <v>13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6"/>
    </row>
    <row r="92" spans="1:18" s="3" customFormat="1" ht="13.5" customHeight="1">
      <c r="A92" s="19" t="s">
        <v>67</v>
      </c>
      <c r="B92" s="20" t="s">
        <v>13</v>
      </c>
      <c r="C92" s="22">
        <v>0</v>
      </c>
      <c r="D92" s="19"/>
      <c r="E92" s="22">
        <v>0</v>
      </c>
      <c r="F92" s="19"/>
      <c r="G92" s="22">
        <v>76392</v>
      </c>
      <c r="H92" s="19"/>
      <c r="I92" s="22">
        <v>380</v>
      </c>
      <c r="J92" s="19"/>
      <c r="K92" s="22">
        <f>IF(SUM(C92:I92)=SUM(M92:Q92),SUM(C92:I92),SUM(M92:Q92)-SUM(C92:I92))</f>
        <v>76772</v>
      </c>
      <c r="L92" s="19"/>
      <c r="M92" s="22">
        <v>56005</v>
      </c>
      <c r="N92" s="19"/>
      <c r="O92" s="22">
        <v>20767</v>
      </c>
      <c r="P92" s="19"/>
      <c r="Q92" s="22">
        <v>0</v>
      </c>
      <c r="R92" s="6"/>
    </row>
    <row r="93" spans="1:18" s="3" customFormat="1" ht="13.5" customHeight="1">
      <c r="A93" s="19"/>
      <c r="B93" s="20"/>
      <c r="C93" s="24"/>
      <c r="D93" s="19"/>
      <c r="E93" s="24"/>
      <c r="F93" s="19"/>
      <c r="G93" s="24"/>
      <c r="H93" s="19"/>
      <c r="I93" s="24"/>
      <c r="J93" s="19"/>
      <c r="K93" s="24"/>
      <c r="L93" s="19"/>
      <c r="M93" s="24"/>
      <c r="N93" s="19"/>
      <c r="O93" s="24"/>
      <c r="P93" s="19"/>
      <c r="Q93" s="24"/>
      <c r="R93" s="6"/>
    </row>
    <row r="94" spans="1:18" s="3" customFormat="1" ht="13.5" customHeight="1">
      <c r="A94" s="19" t="s">
        <v>289</v>
      </c>
      <c r="B94" s="20" t="s">
        <v>13</v>
      </c>
      <c r="C94" s="19" t="s">
        <v>13</v>
      </c>
      <c r="D94" s="19"/>
      <c r="E94" s="19" t="s">
        <v>13</v>
      </c>
      <c r="F94" s="19"/>
      <c r="G94" s="19" t="s">
        <v>13</v>
      </c>
      <c r="H94" s="19"/>
      <c r="I94" s="19" t="s">
        <v>13</v>
      </c>
      <c r="J94" s="19"/>
      <c r="K94" s="19"/>
      <c r="L94" s="19"/>
      <c r="M94" s="19" t="s">
        <v>14</v>
      </c>
      <c r="N94" s="19"/>
      <c r="O94" s="19" t="s">
        <v>13</v>
      </c>
      <c r="P94" s="19"/>
      <c r="Q94" s="19" t="s">
        <v>13</v>
      </c>
      <c r="R94" s="6"/>
    </row>
    <row r="95" spans="1:18" s="3" customFormat="1" ht="13.5" customHeight="1">
      <c r="A95" s="19" t="s">
        <v>35</v>
      </c>
      <c r="B95" s="20" t="s">
        <v>13</v>
      </c>
      <c r="C95" s="19">
        <v>0</v>
      </c>
      <c r="D95" s="19"/>
      <c r="E95" s="19">
        <v>0</v>
      </c>
      <c r="F95" s="19"/>
      <c r="G95" s="19">
        <v>30642</v>
      </c>
      <c r="H95" s="19"/>
      <c r="I95" s="19">
        <v>0</v>
      </c>
      <c r="J95" s="19"/>
      <c r="K95" s="19">
        <f aca="true" t="shared" si="2" ref="K95:K107">IF(SUM(C95:I95)=SUM(M95:Q95),SUM(C95:I95),SUM(M95:Q95)-SUM(C95:I95))</f>
        <v>30642</v>
      </c>
      <c r="L95" s="19"/>
      <c r="M95" s="19">
        <v>30000</v>
      </c>
      <c r="N95" s="19"/>
      <c r="O95" s="19">
        <v>642</v>
      </c>
      <c r="P95" s="19"/>
      <c r="Q95" s="19">
        <v>0</v>
      </c>
      <c r="R95" s="6"/>
    </row>
    <row r="96" spans="1:18" s="3" customFormat="1" ht="13.5" customHeight="1">
      <c r="A96" s="19" t="s">
        <v>130</v>
      </c>
      <c r="B96" s="20"/>
      <c r="C96" s="19">
        <v>0</v>
      </c>
      <c r="D96" s="19"/>
      <c r="E96" s="19">
        <v>0</v>
      </c>
      <c r="F96" s="19"/>
      <c r="G96" s="19">
        <v>5808</v>
      </c>
      <c r="H96" s="19"/>
      <c r="I96" s="19">
        <v>0</v>
      </c>
      <c r="J96" s="19"/>
      <c r="K96" s="19">
        <f t="shared" si="2"/>
        <v>5808</v>
      </c>
      <c r="L96" s="19"/>
      <c r="M96" s="19">
        <v>0</v>
      </c>
      <c r="N96" s="19"/>
      <c r="O96" s="19">
        <v>5808</v>
      </c>
      <c r="P96" s="19"/>
      <c r="Q96" s="19">
        <v>0</v>
      </c>
      <c r="R96" s="6"/>
    </row>
    <row r="97" spans="1:18" s="3" customFormat="1" ht="13.5" customHeight="1">
      <c r="A97" s="19" t="s">
        <v>36</v>
      </c>
      <c r="B97" s="20" t="s">
        <v>13</v>
      </c>
      <c r="C97" s="19">
        <v>1999</v>
      </c>
      <c r="D97" s="19"/>
      <c r="E97" s="19">
        <v>0</v>
      </c>
      <c r="F97" s="19"/>
      <c r="G97" s="19">
        <v>31936</v>
      </c>
      <c r="H97" s="19"/>
      <c r="I97" s="19">
        <v>3148</v>
      </c>
      <c r="J97" s="19"/>
      <c r="K97" s="19">
        <f t="shared" si="2"/>
        <v>37083</v>
      </c>
      <c r="L97" s="19"/>
      <c r="M97" s="19">
        <v>25599</v>
      </c>
      <c r="N97" s="19"/>
      <c r="O97" s="19">
        <v>11484</v>
      </c>
      <c r="P97" s="19"/>
      <c r="Q97" s="19">
        <v>0</v>
      </c>
      <c r="R97" s="6"/>
    </row>
    <row r="98" spans="1:18" s="3" customFormat="1" ht="13.5" customHeight="1">
      <c r="A98" s="19" t="s">
        <v>37</v>
      </c>
      <c r="B98" s="20" t="s">
        <v>13</v>
      </c>
      <c r="C98" s="19">
        <v>0</v>
      </c>
      <c r="D98" s="19"/>
      <c r="E98" s="19">
        <v>0</v>
      </c>
      <c r="F98" s="19"/>
      <c r="G98" s="19">
        <v>27562</v>
      </c>
      <c r="H98" s="19"/>
      <c r="I98" s="19">
        <v>0</v>
      </c>
      <c r="J98" s="19"/>
      <c r="K98" s="19">
        <f t="shared" si="2"/>
        <v>27562</v>
      </c>
      <c r="L98" s="19"/>
      <c r="M98" s="19">
        <v>7171</v>
      </c>
      <c r="N98" s="19"/>
      <c r="O98" s="19">
        <v>15311</v>
      </c>
      <c r="P98" s="19"/>
      <c r="Q98" s="19">
        <v>5080</v>
      </c>
      <c r="R98" s="6"/>
    </row>
    <row r="99" spans="1:18" s="3" customFormat="1" ht="13.5" customHeight="1">
      <c r="A99" s="19" t="s">
        <v>254</v>
      </c>
      <c r="B99" s="20"/>
      <c r="C99" s="19">
        <v>8098</v>
      </c>
      <c r="D99" s="19"/>
      <c r="E99" s="19">
        <v>0</v>
      </c>
      <c r="F99" s="19"/>
      <c r="G99" s="19">
        <v>0</v>
      </c>
      <c r="H99" s="19"/>
      <c r="I99" s="19">
        <v>0</v>
      </c>
      <c r="J99" s="19"/>
      <c r="K99" s="19">
        <f t="shared" si="2"/>
        <v>8098</v>
      </c>
      <c r="L99" s="19"/>
      <c r="M99" s="19">
        <v>0</v>
      </c>
      <c r="N99" s="19"/>
      <c r="O99" s="19">
        <v>8098</v>
      </c>
      <c r="P99" s="19"/>
      <c r="Q99" s="19">
        <v>0</v>
      </c>
      <c r="R99" s="6"/>
    </row>
    <row r="100" spans="1:18" s="3" customFormat="1" ht="13.5" customHeight="1">
      <c r="A100" s="19" t="s">
        <v>38</v>
      </c>
      <c r="B100" s="20" t="s">
        <v>13</v>
      </c>
      <c r="C100" s="19">
        <v>0</v>
      </c>
      <c r="D100" s="19"/>
      <c r="E100" s="19">
        <v>0</v>
      </c>
      <c r="F100" s="19"/>
      <c r="G100" s="19">
        <v>23114</v>
      </c>
      <c r="H100" s="19"/>
      <c r="I100" s="19">
        <v>0</v>
      </c>
      <c r="J100" s="19"/>
      <c r="K100" s="19">
        <f t="shared" si="2"/>
        <v>23114</v>
      </c>
      <c r="L100" s="19"/>
      <c r="M100" s="19">
        <v>19586</v>
      </c>
      <c r="N100" s="19"/>
      <c r="O100" s="19">
        <v>3528</v>
      </c>
      <c r="P100" s="19"/>
      <c r="Q100" s="19">
        <v>0</v>
      </c>
      <c r="R100" s="6"/>
    </row>
    <row r="101" spans="1:18" s="3" customFormat="1" ht="13.5" customHeight="1">
      <c r="A101" s="19" t="s">
        <v>39</v>
      </c>
      <c r="B101" s="20" t="s">
        <v>13</v>
      </c>
      <c r="C101" s="19">
        <v>0</v>
      </c>
      <c r="D101" s="19"/>
      <c r="E101" s="19">
        <v>0</v>
      </c>
      <c r="F101" s="19"/>
      <c r="G101" s="19">
        <v>162765</v>
      </c>
      <c r="H101" s="19"/>
      <c r="I101" s="19">
        <v>14440</v>
      </c>
      <c r="J101" s="19"/>
      <c r="K101" s="19">
        <f t="shared" si="2"/>
        <v>177205</v>
      </c>
      <c r="L101" s="19"/>
      <c r="M101" s="19">
        <v>112999</v>
      </c>
      <c r="N101" s="19"/>
      <c r="O101" s="19">
        <v>35346</v>
      </c>
      <c r="P101" s="19"/>
      <c r="Q101" s="19">
        <v>28860</v>
      </c>
      <c r="R101" s="6"/>
    </row>
    <row r="102" spans="1:18" s="3" customFormat="1" ht="13.5" customHeight="1">
      <c r="A102" s="19" t="s">
        <v>40</v>
      </c>
      <c r="B102" s="20" t="s">
        <v>13</v>
      </c>
      <c r="C102" s="19">
        <v>0</v>
      </c>
      <c r="D102" s="19"/>
      <c r="E102" s="19">
        <v>0</v>
      </c>
      <c r="F102" s="19"/>
      <c r="G102" s="19">
        <v>45450</v>
      </c>
      <c r="H102" s="19"/>
      <c r="I102" s="19">
        <v>9584</v>
      </c>
      <c r="J102" s="19"/>
      <c r="K102" s="19">
        <f t="shared" si="2"/>
        <v>55034</v>
      </c>
      <c r="L102" s="19"/>
      <c r="M102" s="19">
        <v>49450</v>
      </c>
      <c r="N102" s="19"/>
      <c r="O102" s="19">
        <v>5584</v>
      </c>
      <c r="P102" s="19"/>
      <c r="Q102" s="19">
        <v>0</v>
      </c>
      <c r="R102" s="6"/>
    </row>
    <row r="103" spans="1:18" s="3" customFormat="1" ht="13.5" customHeight="1">
      <c r="A103" s="19" t="s">
        <v>34</v>
      </c>
      <c r="B103" s="20" t="s">
        <v>13</v>
      </c>
      <c r="C103" s="19">
        <v>1844</v>
      </c>
      <c r="D103" s="19"/>
      <c r="E103" s="19">
        <v>79131</v>
      </c>
      <c r="F103" s="19"/>
      <c r="G103" s="19">
        <v>8993</v>
      </c>
      <c r="H103" s="19"/>
      <c r="I103" s="19">
        <v>3272</v>
      </c>
      <c r="J103" s="19"/>
      <c r="K103" s="19">
        <f t="shared" si="2"/>
        <v>93240</v>
      </c>
      <c r="L103" s="19"/>
      <c r="M103" s="19">
        <v>81447</v>
      </c>
      <c r="N103" s="19"/>
      <c r="O103" s="19">
        <v>6847</v>
      </c>
      <c r="P103" s="19"/>
      <c r="Q103" s="19">
        <v>4946</v>
      </c>
      <c r="R103" s="6"/>
    </row>
    <row r="104" spans="1:18" s="3" customFormat="1" ht="13.5" customHeight="1">
      <c r="A104" s="19" t="s">
        <v>42</v>
      </c>
      <c r="B104" s="20" t="s">
        <v>13</v>
      </c>
      <c r="C104" s="19">
        <v>0</v>
      </c>
      <c r="D104" s="19"/>
      <c r="E104" s="19">
        <v>0</v>
      </c>
      <c r="F104" s="19"/>
      <c r="G104" s="19">
        <v>0</v>
      </c>
      <c r="H104" s="19"/>
      <c r="I104" s="19">
        <v>2980</v>
      </c>
      <c r="J104" s="19"/>
      <c r="K104" s="19">
        <f t="shared" si="2"/>
        <v>2980</v>
      </c>
      <c r="L104" s="19"/>
      <c r="M104" s="19">
        <v>1000</v>
      </c>
      <c r="N104" s="19"/>
      <c r="O104" s="19">
        <v>1980</v>
      </c>
      <c r="P104" s="19"/>
      <c r="Q104" s="19">
        <v>0</v>
      </c>
      <c r="R104" s="6"/>
    </row>
    <row r="105" spans="1:18" s="3" customFormat="1" ht="13.5" customHeight="1">
      <c r="A105" s="19" t="s">
        <v>242</v>
      </c>
      <c r="B105" s="20" t="s">
        <v>13</v>
      </c>
      <c r="C105" s="19">
        <v>0</v>
      </c>
      <c r="D105" s="19"/>
      <c r="E105" s="19">
        <v>0</v>
      </c>
      <c r="F105" s="19"/>
      <c r="G105" s="19">
        <v>12567</v>
      </c>
      <c r="H105" s="19"/>
      <c r="I105" s="19">
        <v>0</v>
      </c>
      <c r="J105" s="19"/>
      <c r="K105" s="19">
        <f t="shared" si="2"/>
        <v>12567</v>
      </c>
      <c r="L105" s="19"/>
      <c r="M105" s="19">
        <v>12567</v>
      </c>
      <c r="N105" s="19"/>
      <c r="O105" s="19">
        <v>0</v>
      </c>
      <c r="P105" s="19"/>
      <c r="Q105" s="19">
        <v>0</v>
      </c>
      <c r="R105" s="6"/>
    </row>
    <row r="106" spans="1:18" s="3" customFormat="1" ht="13.5" customHeight="1">
      <c r="A106" s="19" t="s">
        <v>243</v>
      </c>
      <c r="B106" s="20"/>
      <c r="C106" s="19">
        <v>94644</v>
      </c>
      <c r="D106" s="19"/>
      <c r="E106" s="19">
        <v>0</v>
      </c>
      <c r="F106" s="19"/>
      <c r="G106" s="19">
        <v>91553</v>
      </c>
      <c r="H106" s="19"/>
      <c r="I106" s="19">
        <v>0</v>
      </c>
      <c r="J106" s="19"/>
      <c r="K106" s="19">
        <f t="shared" si="2"/>
        <v>186197</v>
      </c>
      <c r="L106" s="19"/>
      <c r="M106" s="19">
        <v>183501</v>
      </c>
      <c r="N106" s="19"/>
      <c r="O106" s="19">
        <v>2696</v>
      </c>
      <c r="P106" s="19"/>
      <c r="Q106" s="19">
        <v>0</v>
      </c>
      <c r="R106" s="6"/>
    </row>
    <row r="107" spans="1:18" s="3" customFormat="1" ht="13.5" customHeight="1">
      <c r="A107" s="19" t="s">
        <v>290</v>
      </c>
      <c r="B107" s="20" t="s">
        <v>13</v>
      </c>
      <c r="C107" s="23">
        <f>SUM(C95:C106)</f>
        <v>106585</v>
      </c>
      <c r="D107" s="19"/>
      <c r="E107" s="23">
        <f>SUM(E95:E106)</f>
        <v>79131</v>
      </c>
      <c r="F107" s="19"/>
      <c r="G107" s="23">
        <f>SUM(G95:G106)</f>
        <v>440390</v>
      </c>
      <c r="H107" s="19"/>
      <c r="I107" s="23">
        <f>SUM(I95:I106)</f>
        <v>33424</v>
      </c>
      <c r="J107" s="19"/>
      <c r="K107" s="23">
        <f t="shared" si="2"/>
        <v>659530</v>
      </c>
      <c r="L107" s="19"/>
      <c r="M107" s="23">
        <f>SUM(M95:M106)</f>
        <v>523320</v>
      </c>
      <c r="N107" s="19"/>
      <c r="O107" s="23">
        <f>SUM(O95:O106)</f>
        <v>97324</v>
      </c>
      <c r="P107" s="19"/>
      <c r="Q107" s="23">
        <f>SUM(Q95:Q106)</f>
        <v>38886</v>
      </c>
      <c r="R107" s="6"/>
    </row>
    <row r="108" spans="1:18" s="3" customFormat="1" ht="13.5" customHeight="1">
      <c r="A108" s="19"/>
      <c r="B108" s="20"/>
      <c r="C108" s="24"/>
      <c r="D108" s="19"/>
      <c r="E108" s="24"/>
      <c r="F108" s="19"/>
      <c r="G108" s="24"/>
      <c r="H108" s="19"/>
      <c r="I108" s="24"/>
      <c r="J108" s="19"/>
      <c r="K108" s="24"/>
      <c r="L108" s="19"/>
      <c r="M108" s="24"/>
      <c r="N108" s="19"/>
      <c r="O108" s="24"/>
      <c r="P108" s="19"/>
      <c r="Q108" s="24"/>
      <c r="R108" s="6"/>
    </row>
    <row r="109" spans="1:18" s="3" customFormat="1" ht="13.5" customHeight="1">
      <c r="A109" s="19" t="s">
        <v>131</v>
      </c>
      <c r="B109" s="20"/>
      <c r="C109" s="25">
        <v>0</v>
      </c>
      <c r="D109" s="19"/>
      <c r="E109" s="25">
        <v>41546</v>
      </c>
      <c r="F109" s="19"/>
      <c r="G109" s="25">
        <v>0</v>
      </c>
      <c r="H109" s="19"/>
      <c r="I109" s="25">
        <v>0</v>
      </c>
      <c r="J109" s="19"/>
      <c r="K109" s="22">
        <f>IF(SUM(C109:I109)=SUM(M109:Q109),SUM(C109:I109),SUM(M109:Q109)-SUM(C109:I109))</f>
        <v>41546</v>
      </c>
      <c r="L109" s="19"/>
      <c r="M109" s="25">
        <v>20430</v>
      </c>
      <c r="N109" s="19"/>
      <c r="O109" s="25">
        <v>11072</v>
      </c>
      <c r="P109" s="19"/>
      <c r="Q109" s="25">
        <v>10044</v>
      </c>
      <c r="R109" s="6"/>
    </row>
    <row r="110" spans="1:18" s="3" customFormat="1" ht="13.5" customHeight="1">
      <c r="A110" s="19"/>
      <c r="B110" s="20" t="s">
        <v>13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6"/>
    </row>
    <row r="111" spans="1:18" s="3" customFormat="1" ht="13.5" customHeight="1">
      <c r="A111" s="19" t="s">
        <v>68</v>
      </c>
      <c r="B111" s="20" t="s">
        <v>13</v>
      </c>
      <c r="C111" s="22">
        <v>0</v>
      </c>
      <c r="D111" s="19"/>
      <c r="E111" s="22">
        <v>5549</v>
      </c>
      <c r="F111" s="19"/>
      <c r="G111" s="22">
        <v>20534</v>
      </c>
      <c r="H111" s="19"/>
      <c r="I111" s="22">
        <v>10959</v>
      </c>
      <c r="J111" s="19"/>
      <c r="K111" s="22">
        <f>IF(SUM(C111:I111)=SUM(M111:Q111),SUM(C111:I111),SUM(M111:Q111)-SUM(C111:I111))</f>
        <v>37042</v>
      </c>
      <c r="L111" s="19"/>
      <c r="M111" s="22">
        <v>33209</v>
      </c>
      <c r="N111" s="19"/>
      <c r="O111" s="22">
        <v>3486</v>
      </c>
      <c r="P111" s="19"/>
      <c r="Q111" s="22">
        <v>347</v>
      </c>
      <c r="R111" s="6"/>
    </row>
    <row r="112" spans="1:18" s="3" customFormat="1" ht="13.5" customHeight="1">
      <c r="A112" s="19"/>
      <c r="B112" s="20" t="s">
        <v>13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6"/>
    </row>
    <row r="113" spans="1:18" s="3" customFormat="1" ht="13.5" customHeight="1">
      <c r="A113" s="19" t="s">
        <v>18</v>
      </c>
      <c r="B113" s="20" t="s">
        <v>13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6"/>
    </row>
    <row r="114" spans="1:18" s="3" customFormat="1" ht="13.5" customHeight="1">
      <c r="A114" s="19" t="s">
        <v>69</v>
      </c>
      <c r="B114" s="20" t="s">
        <v>13</v>
      </c>
      <c r="C114" s="19">
        <v>0</v>
      </c>
      <c r="D114" s="19"/>
      <c r="E114" s="19">
        <v>0</v>
      </c>
      <c r="F114" s="19"/>
      <c r="G114" s="19">
        <v>66123</v>
      </c>
      <c r="H114" s="19"/>
      <c r="I114" s="19">
        <v>3074</v>
      </c>
      <c r="J114" s="19"/>
      <c r="K114" s="19">
        <f aca="true" t="shared" si="3" ref="K114:K119">IF(SUM(C114:I114)=SUM(M114:Q114),SUM(C114:I114),SUM(M114:Q114)-SUM(C114:I114))</f>
        <v>69197</v>
      </c>
      <c r="L114" s="19"/>
      <c r="M114" s="19">
        <v>15295</v>
      </c>
      <c r="N114" s="19"/>
      <c r="O114" s="19">
        <v>53902</v>
      </c>
      <c r="P114" s="19"/>
      <c r="Q114" s="19">
        <v>0</v>
      </c>
      <c r="R114" s="6"/>
    </row>
    <row r="115" spans="1:18" s="3" customFormat="1" ht="13.5" customHeight="1">
      <c r="A115" s="19" t="s">
        <v>70</v>
      </c>
      <c r="B115" s="20" t="s">
        <v>13</v>
      </c>
      <c r="C115" s="19">
        <v>0</v>
      </c>
      <c r="D115" s="19"/>
      <c r="E115" s="19">
        <v>0</v>
      </c>
      <c r="F115" s="19"/>
      <c r="G115" s="19">
        <v>0</v>
      </c>
      <c r="H115" s="19"/>
      <c r="I115" s="19">
        <v>28511</v>
      </c>
      <c r="J115" s="19"/>
      <c r="K115" s="19">
        <f t="shared" si="3"/>
        <v>28511</v>
      </c>
      <c r="L115" s="19"/>
      <c r="M115" s="19">
        <v>9600</v>
      </c>
      <c r="N115" s="19"/>
      <c r="O115" s="19">
        <v>18911</v>
      </c>
      <c r="P115" s="19"/>
      <c r="Q115" s="19">
        <v>0</v>
      </c>
      <c r="R115" s="6"/>
    </row>
    <row r="116" spans="1:18" s="3" customFormat="1" ht="13.5" customHeight="1">
      <c r="A116" s="19" t="s">
        <v>34</v>
      </c>
      <c r="B116" s="20" t="s">
        <v>13</v>
      </c>
      <c r="C116" s="19">
        <v>0</v>
      </c>
      <c r="D116" s="19"/>
      <c r="E116" s="19">
        <v>24196</v>
      </c>
      <c r="F116" s="19"/>
      <c r="G116" s="19">
        <v>5728</v>
      </c>
      <c r="H116" s="19"/>
      <c r="I116" s="19">
        <v>0</v>
      </c>
      <c r="J116" s="19"/>
      <c r="K116" s="19">
        <f t="shared" si="3"/>
        <v>29924</v>
      </c>
      <c r="L116" s="19"/>
      <c r="M116" s="19">
        <v>27203</v>
      </c>
      <c r="N116" s="19"/>
      <c r="O116" s="19">
        <v>1209</v>
      </c>
      <c r="P116" s="19"/>
      <c r="Q116" s="19">
        <v>1512</v>
      </c>
      <c r="R116" s="6"/>
    </row>
    <row r="117" spans="1:18" s="3" customFormat="1" ht="13.5" customHeight="1">
      <c r="A117" s="19" t="s">
        <v>227</v>
      </c>
      <c r="B117" s="20" t="s">
        <v>13</v>
      </c>
      <c r="C117" s="19">
        <v>0</v>
      </c>
      <c r="D117" s="19"/>
      <c r="E117" s="19">
        <v>0</v>
      </c>
      <c r="F117" s="19"/>
      <c r="G117" s="19">
        <v>31670</v>
      </c>
      <c r="H117" s="19"/>
      <c r="I117" s="19">
        <v>240281</v>
      </c>
      <c r="J117" s="19"/>
      <c r="K117" s="19">
        <f t="shared" si="3"/>
        <v>271951</v>
      </c>
      <c r="L117" s="19"/>
      <c r="M117" s="19">
        <v>124865</v>
      </c>
      <c r="N117" s="19"/>
      <c r="O117" s="19">
        <v>147086</v>
      </c>
      <c r="P117" s="19"/>
      <c r="Q117" s="19">
        <v>0</v>
      </c>
      <c r="R117" s="6"/>
    </row>
    <row r="118" spans="1:18" s="3" customFormat="1" ht="13.5" customHeight="1">
      <c r="A118" s="19" t="s">
        <v>198</v>
      </c>
      <c r="B118" s="20" t="s">
        <v>13</v>
      </c>
      <c r="C118" s="22">
        <v>0</v>
      </c>
      <c r="D118" s="19"/>
      <c r="E118" s="22">
        <v>0</v>
      </c>
      <c r="F118" s="19"/>
      <c r="G118" s="22">
        <v>282</v>
      </c>
      <c r="H118" s="19"/>
      <c r="I118" s="22">
        <v>3083</v>
      </c>
      <c r="J118" s="19"/>
      <c r="K118" s="22">
        <f t="shared" si="3"/>
        <v>3365</v>
      </c>
      <c r="L118" s="19"/>
      <c r="M118" s="22">
        <v>3754</v>
      </c>
      <c r="N118" s="19"/>
      <c r="O118" s="22">
        <v>-389</v>
      </c>
      <c r="P118" s="19"/>
      <c r="Q118" s="22">
        <v>0</v>
      </c>
      <c r="R118" s="6"/>
    </row>
    <row r="119" spans="1:18" s="3" customFormat="1" ht="13.5" customHeight="1">
      <c r="A119" s="19" t="s">
        <v>139</v>
      </c>
      <c r="B119" s="20" t="s">
        <v>13</v>
      </c>
      <c r="C119" s="22">
        <f>SUM(C114:C118)</f>
        <v>0</v>
      </c>
      <c r="D119" s="19"/>
      <c r="E119" s="22">
        <f>SUM(E114:E118)</f>
        <v>24196</v>
      </c>
      <c r="F119" s="19"/>
      <c r="G119" s="22">
        <f>SUM(G114:G118)</f>
        <v>103803</v>
      </c>
      <c r="H119" s="19"/>
      <c r="I119" s="22">
        <f>SUM(I114:I118)</f>
        <v>274949</v>
      </c>
      <c r="J119" s="19"/>
      <c r="K119" s="23">
        <f t="shared" si="3"/>
        <v>402948</v>
      </c>
      <c r="L119" s="19"/>
      <c r="M119" s="22">
        <f>SUM(M114:M118)</f>
        <v>180717</v>
      </c>
      <c r="N119" s="19"/>
      <c r="O119" s="22">
        <f>SUM(O114:O118)</f>
        <v>220719</v>
      </c>
      <c r="P119" s="19"/>
      <c r="Q119" s="22">
        <f>SUM(Q114:Q118)</f>
        <v>1512</v>
      </c>
      <c r="R119" s="6"/>
    </row>
    <row r="120" spans="1:18" s="3" customFormat="1" ht="13.5" customHeight="1">
      <c r="A120" s="19"/>
      <c r="B120" s="20" t="s">
        <v>13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6"/>
    </row>
    <row r="121" spans="1:18" s="3" customFormat="1" ht="13.5" customHeight="1">
      <c r="A121" s="19" t="s">
        <v>192</v>
      </c>
      <c r="B121" s="20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6"/>
    </row>
    <row r="122" spans="1:18" s="3" customFormat="1" ht="13.5" customHeight="1">
      <c r="A122" s="19" t="s">
        <v>172</v>
      </c>
      <c r="B122" s="20"/>
      <c r="C122" s="19">
        <v>0</v>
      </c>
      <c r="D122" s="19"/>
      <c r="E122" s="19">
        <v>26671</v>
      </c>
      <c r="F122" s="19"/>
      <c r="G122" s="19">
        <v>0</v>
      </c>
      <c r="H122" s="19"/>
      <c r="I122" s="19">
        <v>2841948</v>
      </c>
      <c r="J122" s="19"/>
      <c r="K122" s="19">
        <f>IF(SUM(C122:I122)=SUM(M122:Q122),SUM(C122:I122),SUM(M122:Q122)-SUM(C122:I122))</f>
        <v>2868619</v>
      </c>
      <c r="L122" s="19"/>
      <c r="M122" s="19">
        <v>810802</v>
      </c>
      <c r="N122" s="19"/>
      <c r="O122" s="19">
        <v>2052313</v>
      </c>
      <c r="P122" s="19"/>
      <c r="Q122" s="19">
        <v>5504</v>
      </c>
      <c r="R122" s="6"/>
    </row>
    <row r="123" spans="1:18" s="3" customFormat="1" ht="13.5" customHeight="1">
      <c r="A123" s="19" t="s">
        <v>34</v>
      </c>
      <c r="B123" s="20"/>
      <c r="C123" s="19">
        <v>0</v>
      </c>
      <c r="D123" s="19"/>
      <c r="E123" s="19">
        <v>0</v>
      </c>
      <c r="F123" s="19"/>
      <c r="G123" s="19">
        <v>0</v>
      </c>
      <c r="H123" s="19"/>
      <c r="I123" s="19">
        <v>115156</v>
      </c>
      <c r="J123" s="19"/>
      <c r="K123" s="19">
        <f>IF(SUM(C123:I123)=SUM(M123:Q123),SUM(C123:I123),SUM(M123:Q123)-SUM(C123:I123))</f>
        <v>115156</v>
      </c>
      <c r="L123" s="19"/>
      <c r="M123" s="19">
        <v>66179</v>
      </c>
      <c r="N123" s="19"/>
      <c r="O123" s="19">
        <v>48977</v>
      </c>
      <c r="P123" s="19"/>
      <c r="Q123" s="19">
        <v>0</v>
      </c>
      <c r="R123" s="6"/>
    </row>
    <row r="124" spans="1:18" s="3" customFormat="1" ht="13.5" customHeight="1">
      <c r="A124" s="19" t="s">
        <v>173</v>
      </c>
      <c r="B124" s="20"/>
      <c r="C124" s="24">
        <v>0</v>
      </c>
      <c r="D124" s="19"/>
      <c r="E124" s="19">
        <v>20723186</v>
      </c>
      <c r="F124" s="19"/>
      <c r="G124" s="19">
        <v>6365</v>
      </c>
      <c r="H124" s="19"/>
      <c r="I124" s="19">
        <v>21606</v>
      </c>
      <c r="J124" s="19"/>
      <c r="K124" s="22">
        <f>IF(SUM(C124:I124)=SUM(M124:Q124),SUM(C124:I124),SUM(M124:Q124)-SUM(C124:I124))</f>
        <v>20751157</v>
      </c>
      <c r="L124" s="19"/>
      <c r="M124" s="19">
        <v>7296009</v>
      </c>
      <c r="N124" s="19"/>
      <c r="O124" s="19">
        <v>10184697</v>
      </c>
      <c r="P124" s="19"/>
      <c r="Q124" s="19">
        <v>3270451</v>
      </c>
      <c r="R124" s="6"/>
    </row>
    <row r="125" spans="1:18" s="3" customFormat="1" ht="13.5" customHeight="1">
      <c r="A125" s="19" t="s">
        <v>170</v>
      </c>
      <c r="B125" s="20"/>
      <c r="C125" s="23">
        <f>SUM(C122:C124)</f>
        <v>0</v>
      </c>
      <c r="D125" s="19"/>
      <c r="E125" s="23">
        <f>SUM(E122:E124)</f>
        <v>20749857</v>
      </c>
      <c r="F125" s="19"/>
      <c r="G125" s="23">
        <f>SUM(G122:G124)</f>
        <v>6365</v>
      </c>
      <c r="H125" s="19"/>
      <c r="I125" s="23">
        <f>SUM(I122:I124)</f>
        <v>2978710</v>
      </c>
      <c r="J125" s="19"/>
      <c r="K125" s="23">
        <f>IF(SUM(C125:I125)=SUM(M125:Q125),SUM(C125:I125),SUM(M125:Q125)-SUM(C125:I125))</f>
        <v>23734932</v>
      </c>
      <c r="L125" s="19"/>
      <c r="M125" s="23">
        <f>SUM(M122:M124)</f>
        <v>8172990</v>
      </c>
      <c r="N125" s="19"/>
      <c r="O125" s="23">
        <f>SUM(O122:O124)</f>
        <v>12285987</v>
      </c>
      <c r="P125" s="19"/>
      <c r="Q125" s="23">
        <f>SUM(Q122:Q124)</f>
        <v>3275955</v>
      </c>
      <c r="R125" s="6"/>
    </row>
    <row r="126" spans="1:18" s="3" customFormat="1" ht="13.5" customHeight="1">
      <c r="A126" s="19"/>
      <c r="B126" s="20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6"/>
    </row>
    <row r="127" spans="1:18" s="3" customFormat="1" ht="13.5" customHeight="1">
      <c r="A127" s="19" t="s">
        <v>291</v>
      </c>
      <c r="B127" s="24"/>
      <c r="C127" s="19" t="s">
        <v>13</v>
      </c>
      <c r="D127" s="19"/>
      <c r="E127" s="19" t="s">
        <v>13</v>
      </c>
      <c r="F127" s="19"/>
      <c r="G127" s="19" t="s">
        <v>13</v>
      </c>
      <c r="H127" s="19"/>
      <c r="I127" s="19" t="s">
        <v>13</v>
      </c>
      <c r="J127" s="19"/>
      <c r="K127" s="19"/>
      <c r="L127" s="19"/>
      <c r="M127" s="19" t="s">
        <v>13</v>
      </c>
      <c r="N127" s="19"/>
      <c r="O127" s="19" t="s">
        <v>13</v>
      </c>
      <c r="P127" s="19"/>
      <c r="Q127" s="19" t="s">
        <v>13</v>
      </c>
      <c r="R127" s="6"/>
    </row>
    <row r="128" spans="1:18" s="3" customFormat="1" ht="13.5" customHeight="1">
      <c r="A128" s="19" t="s">
        <v>45</v>
      </c>
      <c r="B128" s="20" t="s">
        <v>13</v>
      </c>
      <c r="C128" s="19">
        <v>0</v>
      </c>
      <c r="D128" s="19"/>
      <c r="E128" s="19">
        <v>17700</v>
      </c>
      <c r="F128" s="19"/>
      <c r="G128" s="19">
        <v>605109</v>
      </c>
      <c r="H128" s="19"/>
      <c r="I128" s="19">
        <v>61753</v>
      </c>
      <c r="J128" s="19"/>
      <c r="K128" s="19">
        <f aca="true" t="shared" si="4" ref="K128:K135">IF(SUM(C128:I128)=SUM(M128:Q128),SUM(C128:I128),SUM(M128:Q128)-SUM(C128:I128))</f>
        <v>684562</v>
      </c>
      <c r="L128" s="19"/>
      <c r="M128" s="19">
        <v>577112</v>
      </c>
      <c r="N128" s="19"/>
      <c r="O128" s="19">
        <v>102581</v>
      </c>
      <c r="P128" s="19"/>
      <c r="Q128" s="19">
        <v>4869</v>
      </c>
      <c r="R128" s="6"/>
    </row>
    <row r="129" spans="1:18" s="3" customFormat="1" ht="13.5" customHeight="1">
      <c r="A129" s="19" t="s">
        <v>46</v>
      </c>
      <c r="B129" s="20" t="s">
        <v>13</v>
      </c>
      <c r="C129" s="19">
        <v>0</v>
      </c>
      <c r="D129" s="19"/>
      <c r="E129" s="19">
        <v>0</v>
      </c>
      <c r="F129" s="19"/>
      <c r="G129" s="19">
        <v>14410</v>
      </c>
      <c r="H129" s="19"/>
      <c r="I129" s="19">
        <v>0</v>
      </c>
      <c r="J129" s="19"/>
      <c r="K129" s="19">
        <f t="shared" si="4"/>
        <v>14410</v>
      </c>
      <c r="L129" s="19"/>
      <c r="M129" s="19">
        <v>12400</v>
      </c>
      <c r="N129" s="19"/>
      <c r="O129" s="19">
        <v>2010</v>
      </c>
      <c r="P129" s="19"/>
      <c r="Q129" s="19">
        <v>0</v>
      </c>
      <c r="R129" s="6"/>
    </row>
    <row r="130" spans="1:18" s="3" customFormat="1" ht="13.5" customHeight="1">
      <c r="A130" s="19" t="s">
        <v>47</v>
      </c>
      <c r="B130" s="20" t="s">
        <v>13</v>
      </c>
      <c r="C130" s="19">
        <v>0</v>
      </c>
      <c r="D130" s="19"/>
      <c r="E130" s="19">
        <v>0</v>
      </c>
      <c r="F130" s="19"/>
      <c r="G130" s="19">
        <v>30872</v>
      </c>
      <c r="H130" s="19"/>
      <c r="I130" s="19">
        <v>0</v>
      </c>
      <c r="J130" s="19"/>
      <c r="K130" s="19">
        <f t="shared" si="4"/>
        <v>30872</v>
      </c>
      <c r="L130" s="19"/>
      <c r="M130" s="19">
        <v>22711</v>
      </c>
      <c r="N130" s="19"/>
      <c r="O130" s="19">
        <v>8161</v>
      </c>
      <c r="P130" s="19"/>
      <c r="Q130" s="19">
        <v>0</v>
      </c>
      <c r="R130" s="6"/>
    </row>
    <row r="131" spans="1:18" s="3" customFormat="1" ht="13.5" customHeight="1">
      <c r="A131" s="19" t="s">
        <v>48</v>
      </c>
      <c r="B131" s="20"/>
      <c r="C131" s="19">
        <v>0</v>
      </c>
      <c r="D131" s="19"/>
      <c r="E131" s="19">
        <v>1177200</v>
      </c>
      <c r="F131" s="19"/>
      <c r="G131" s="19">
        <v>78810</v>
      </c>
      <c r="H131" s="19"/>
      <c r="I131" s="19">
        <v>58864</v>
      </c>
      <c r="J131" s="19"/>
      <c r="K131" s="19">
        <f t="shared" si="4"/>
        <v>1314874</v>
      </c>
      <c r="L131" s="19"/>
      <c r="M131" s="19">
        <v>581715</v>
      </c>
      <c r="N131" s="19"/>
      <c r="O131" s="19">
        <f>-2+682181</f>
        <v>682179</v>
      </c>
      <c r="P131" s="19"/>
      <c r="Q131" s="19">
        <v>50980</v>
      </c>
      <c r="R131" s="6"/>
    </row>
    <row r="132" spans="1:18" s="3" customFormat="1" ht="13.5" customHeight="1">
      <c r="A132" s="19" t="s">
        <v>34</v>
      </c>
      <c r="B132" s="20" t="s">
        <v>13</v>
      </c>
      <c r="C132" s="19">
        <v>0</v>
      </c>
      <c r="D132" s="19"/>
      <c r="E132" s="19">
        <v>62340</v>
      </c>
      <c r="F132" s="19"/>
      <c r="G132" s="19">
        <v>11201</v>
      </c>
      <c r="H132" s="19"/>
      <c r="I132" s="19">
        <v>17561</v>
      </c>
      <c r="J132" s="19"/>
      <c r="K132" s="19">
        <f t="shared" si="4"/>
        <v>91102</v>
      </c>
      <c r="L132" s="19"/>
      <c r="M132" s="19">
        <v>84307</v>
      </c>
      <c r="N132" s="19"/>
      <c r="O132" s="19">
        <v>2899</v>
      </c>
      <c r="P132" s="19"/>
      <c r="Q132" s="19">
        <v>3896</v>
      </c>
      <c r="R132" s="6"/>
    </row>
    <row r="133" spans="1:18" s="3" customFormat="1" ht="13.5" customHeight="1">
      <c r="A133" s="19" t="s">
        <v>41</v>
      </c>
      <c r="B133" s="20"/>
      <c r="C133" s="19">
        <v>251247</v>
      </c>
      <c r="D133" s="19"/>
      <c r="E133" s="19">
        <v>359191</v>
      </c>
      <c r="F133" s="19"/>
      <c r="G133" s="19">
        <v>63350</v>
      </c>
      <c r="H133" s="19"/>
      <c r="I133" s="19">
        <v>0</v>
      </c>
      <c r="J133" s="19"/>
      <c r="K133" s="19">
        <f t="shared" si="4"/>
        <v>673788</v>
      </c>
      <c r="L133" s="19"/>
      <c r="M133" s="19">
        <v>429792</v>
      </c>
      <c r="N133" s="19"/>
      <c r="O133" s="19">
        <v>197090</v>
      </c>
      <c r="P133" s="19"/>
      <c r="Q133" s="19">
        <v>46906</v>
      </c>
      <c r="R133" s="6"/>
    </row>
    <row r="134" spans="1:18" s="3" customFormat="1" ht="13.5" customHeight="1">
      <c r="A134" s="19" t="s">
        <v>49</v>
      </c>
      <c r="B134" s="20" t="s">
        <v>13</v>
      </c>
      <c r="C134" s="22">
        <v>-6890</v>
      </c>
      <c r="D134" s="19"/>
      <c r="E134" s="22">
        <v>101303</v>
      </c>
      <c r="F134" s="19"/>
      <c r="G134" s="22">
        <v>16239</v>
      </c>
      <c r="H134" s="19"/>
      <c r="I134" s="22">
        <v>52795</v>
      </c>
      <c r="J134" s="19"/>
      <c r="K134" s="22">
        <f t="shared" si="4"/>
        <v>163447</v>
      </c>
      <c r="L134" s="19"/>
      <c r="M134" s="22">
        <v>92598</v>
      </c>
      <c r="N134" s="19"/>
      <c r="O134" s="22">
        <v>49651</v>
      </c>
      <c r="P134" s="19"/>
      <c r="Q134" s="22">
        <v>21198</v>
      </c>
      <c r="R134" s="6"/>
    </row>
    <row r="135" spans="1:18" s="3" customFormat="1" ht="13.5" customHeight="1">
      <c r="A135" s="19" t="s">
        <v>292</v>
      </c>
      <c r="B135" s="20" t="s">
        <v>13</v>
      </c>
      <c r="C135" s="22">
        <f>SUM(C128:C134)</f>
        <v>244357</v>
      </c>
      <c r="D135" s="19"/>
      <c r="E135" s="22">
        <f>SUM(E128:E134)</f>
        <v>1717734</v>
      </c>
      <c r="F135" s="19"/>
      <c r="G135" s="22">
        <f>SUM(G128:G134)</f>
        <v>819991</v>
      </c>
      <c r="H135" s="19"/>
      <c r="I135" s="22">
        <f>SUM(I128:I134)</f>
        <v>190973</v>
      </c>
      <c r="J135" s="19"/>
      <c r="K135" s="23">
        <f t="shared" si="4"/>
        <v>2973055</v>
      </c>
      <c r="L135" s="19"/>
      <c r="M135" s="22">
        <f>SUM(M128:M134)</f>
        <v>1800635</v>
      </c>
      <c r="N135" s="19"/>
      <c r="O135" s="22">
        <f>SUM(O128:O134)</f>
        <v>1044571</v>
      </c>
      <c r="P135" s="19"/>
      <c r="Q135" s="22">
        <f>SUM(Q128:Q134)</f>
        <v>127849</v>
      </c>
      <c r="R135" s="6"/>
    </row>
    <row r="136" spans="1:18" s="3" customFormat="1" ht="13.5" customHeight="1">
      <c r="A136" s="19"/>
      <c r="B136" s="20" t="s">
        <v>13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6"/>
    </row>
    <row r="137" spans="1:18" s="3" customFormat="1" ht="13.5" customHeight="1">
      <c r="A137" s="19" t="s">
        <v>71</v>
      </c>
      <c r="B137" s="20" t="s">
        <v>13</v>
      </c>
      <c r="C137" s="22">
        <v>79942</v>
      </c>
      <c r="D137" s="19"/>
      <c r="E137" s="22">
        <v>0</v>
      </c>
      <c r="F137" s="19"/>
      <c r="G137" s="22">
        <v>16289</v>
      </c>
      <c r="H137" s="19"/>
      <c r="I137" s="22">
        <v>9280</v>
      </c>
      <c r="J137" s="19"/>
      <c r="K137" s="22">
        <f>IF(SUM(C137:I137)=SUM(M137:Q137),SUM(C137:I137),SUM(M137:Q137)-SUM(C137:I137))</f>
        <v>105511</v>
      </c>
      <c r="L137" s="19"/>
      <c r="M137" s="22">
        <v>87245</v>
      </c>
      <c r="N137" s="19"/>
      <c r="O137" s="22">
        <v>10796</v>
      </c>
      <c r="P137" s="19"/>
      <c r="Q137" s="22">
        <v>7470</v>
      </c>
      <c r="R137" s="6"/>
    </row>
    <row r="138" spans="1:18" s="3" customFormat="1" ht="13.5" customHeight="1">
      <c r="A138" s="19"/>
      <c r="B138" s="20"/>
      <c r="C138" s="24"/>
      <c r="D138" s="19"/>
      <c r="E138" s="24"/>
      <c r="F138" s="19"/>
      <c r="G138" s="24"/>
      <c r="H138" s="19"/>
      <c r="I138" s="24"/>
      <c r="J138" s="19"/>
      <c r="K138" s="19"/>
      <c r="L138" s="19"/>
      <c r="M138" s="24"/>
      <c r="N138" s="19"/>
      <c r="O138" s="24"/>
      <c r="P138" s="19"/>
      <c r="Q138" s="24"/>
      <c r="R138" s="6"/>
    </row>
    <row r="139" spans="1:18" s="3" customFormat="1" ht="13.5" customHeight="1">
      <c r="A139" s="19" t="s">
        <v>266</v>
      </c>
      <c r="B139" s="20"/>
      <c r="C139" s="22">
        <v>112513</v>
      </c>
      <c r="D139" s="19"/>
      <c r="E139" s="22">
        <v>440825</v>
      </c>
      <c r="F139" s="19"/>
      <c r="G139" s="22">
        <v>130119</v>
      </c>
      <c r="H139" s="19"/>
      <c r="I139" s="22">
        <v>200649</v>
      </c>
      <c r="J139" s="19"/>
      <c r="K139" s="22">
        <f>IF(SUM(C139:I139)=SUM(M139:Q139),SUM(C139:I139),SUM(M139:Q139)-SUM(C139:I139))</f>
        <v>884106</v>
      </c>
      <c r="L139" s="19"/>
      <c r="M139" s="22">
        <v>626711</v>
      </c>
      <c r="N139" s="19"/>
      <c r="O139" s="22">
        <v>169688</v>
      </c>
      <c r="P139" s="19"/>
      <c r="Q139" s="22">
        <v>87707</v>
      </c>
      <c r="R139" s="6"/>
    </row>
    <row r="140" spans="1:18" s="3" customFormat="1" ht="13.5" customHeight="1">
      <c r="A140" s="19"/>
      <c r="B140" s="20" t="s">
        <v>13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6"/>
    </row>
    <row r="141" spans="1:18" s="3" customFormat="1" ht="13.5" customHeight="1">
      <c r="A141" s="19" t="s">
        <v>72</v>
      </c>
      <c r="B141" s="20" t="s">
        <v>13</v>
      </c>
      <c r="C141" s="22">
        <v>20992</v>
      </c>
      <c r="D141" s="19"/>
      <c r="E141" s="22">
        <v>0</v>
      </c>
      <c r="F141" s="19"/>
      <c r="G141" s="22">
        <v>0</v>
      </c>
      <c r="H141" s="19"/>
      <c r="I141" s="22">
        <v>0</v>
      </c>
      <c r="J141" s="19"/>
      <c r="K141" s="22">
        <f>IF(SUM(C141:I141)=SUM(M141:Q141),SUM(C141:I141),SUM(M141:Q141)-SUM(C141:I141))</f>
        <v>20992</v>
      </c>
      <c r="L141" s="19"/>
      <c r="M141" s="22">
        <v>20992</v>
      </c>
      <c r="N141" s="19"/>
      <c r="O141" s="22">
        <v>0</v>
      </c>
      <c r="P141" s="19"/>
      <c r="Q141" s="22">
        <v>0</v>
      </c>
      <c r="R141" s="6"/>
    </row>
    <row r="142" spans="1:18" s="3" customFormat="1" ht="13.5" customHeight="1">
      <c r="A142" s="19"/>
      <c r="B142" s="20" t="s">
        <v>13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6"/>
    </row>
    <row r="143" spans="1:18" s="3" customFormat="1" ht="13.5" customHeight="1">
      <c r="A143" s="19" t="s">
        <v>73</v>
      </c>
      <c r="B143" s="20" t="s">
        <v>13</v>
      </c>
      <c r="C143" s="22">
        <v>0</v>
      </c>
      <c r="D143" s="19"/>
      <c r="E143" s="22">
        <v>0</v>
      </c>
      <c r="F143" s="19"/>
      <c r="G143" s="22">
        <v>0</v>
      </c>
      <c r="H143" s="19"/>
      <c r="I143" s="22">
        <v>4581067</v>
      </c>
      <c r="J143" s="19"/>
      <c r="K143" s="22">
        <f>IF(SUM(C143:I143)=SUM(M143:Q143),SUM(C143:I143),SUM(M143:Q143)-SUM(C143:I143))</f>
        <v>4581067</v>
      </c>
      <c r="L143" s="19"/>
      <c r="M143" s="22">
        <v>929784</v>
      </c>
      <c r="N143" s="19"/>
      <c r="O143" s="22">
        <v>3651283</v>
      </c>
      <c r="P143" s="19"/>
      <c r="Q143" s="22">
        <v>0</v>
      </c>
      <c r="R143" s="6"/>
    </row>
    <row r="144" spans="1:18" s="3" customFormat="1" ht="13.5" customHeight="1">
      <c r="A144" s="19"/>
      <c r="B144" s="20" t="s">
        <v>13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6"/>
    </row>
    <row r="145" spans="1:18" s="3" customFormat="1" ht="13.5" customHeight="1">
      <c r="A145" s="19" t="s">
        <v>74</v>
      </c>
      <c r="B145" s="20" t="s">
        <v>13</v>
      </c>
      <c r="C145" s="22">
        <v>0</v>
      </c>
      <c r="D145" s="19"/>
      <c r="E145" s="22">
        <v>304967</v>
      </c>
      <c r="F145" s="19"/>
      <c r="G145" s="22">
        <v>44</v>
      </c>
      <c r="H145" s="19"/>
      <c r="I145" s="22">
        <v>9717</v>
      </c>
      <c r="J145" s="19"/>
      <c r="K145" s="22">
        <f>IF(SUM(C145:I145)=SUM(M145:Q145),SUM(C145:I145),SUM(M145:Q145)-SUM(C145:I145))</f>
        <v>314728</v>
      </c>
      <c r="L145" s="19"/>
      <c r="M145" s="22">
        <v>244494</v>
      </c>
      <c r="N145" s="19"/>
      <c r="O145" s="22">
        <v>47800</v>
      </c>
      <c r="P145" s="19"/>
      <c r="Q145" s="22">
        <v>22434</v>
      </c>
      <c r="R145" s="6"/>
    </row>
    <row r="146" spans="1:18" s="3" customFormat="1" ht="13.5" customHeight="1">
      <c r="A146" s="19"/>
      <c r="B146" s="20" t="s">
        <v>13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6"/>
    </row>
    <row r="147" spans="1:18" s="3" customFormat="1" ht="13.5" customHeight="1">
      <c r="A147" s="19" t="s">
        <v>21</v>
      </c>
      <c r="B147" s="20" t="s">
        <v>13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6"/>
    </row>
    <row r="148" spans="1:18" s="3" customFormat="1" ht="13.5" customHeight="1">
      <c r="A148" s="19" t="s">
        <v>75</v>
      </c>
      <c r="B148" s="20" t="s">
        <v>13</v>
      </c>
      <c r="C148" s="19">
        <v>0</v>
      </c>
      <c r="D148" s="19"/>
      <c r="E148" s="19">
        <v>0</v>
      </c>
      <c r="F148" s="19"/>
      <c r="G148" s="19">
        <v>79248</v>
      </c>
      <c r="H148" s="19"/>
      <c r="I148" s="19">
        <v>0</v>
      </c>
      <c r="J148" s="19"/>
      <c r="K148" s="19">
        <f>IF(SUM(C148:I148)=SUM(M148:Q148),SUM(C148:I148),SUM(M148:Q148)-SUM(C148:I148))</f>
        <v>79248</v>
      </c>
      <c r="L148" s="19"/>
      <c r="M148" s="19">
        <v>22774</v>
      </c>
      <c r="N148" s="19"/>
      <c r="O148" s="19">
        <v>56474</v>
      </c>
      <c r="P148" s="19"/>
      <c r="Q148" s="19">
        <v>0</v>
      </c>
      <c r="R148" s="6"/>
    </row>
    <row r="149" spans="1:18" s="3" customFormat="1" ht="13.5" customHeight="1">
      <c r="A149" s="19" t="s">
        <v>34</v>
      </c>
      <c r="B149" s="20" t="s">
        <v>13</v>
      </c>
      <c r="C149" s="19">
        <v>0</v>
      </c>
      <c r="D149" s="19"/>
      <c r="E149" s="19">
        <v>3390</v>
      </c>
      <c r="F149" s="19"/>
      <c r="G149" s="19">
        <v>72670</v>
      </c>
      <c r="H149" s="19"/>
      <c r="I149" s="19">
        <v>5591</v>
      </c>
      <c r="J149" s="19"/>
      <c r="K149" s="19">
        <f>IF(SUM(C149:I149)=SUM(M149:Q149),SUM(C149:I149),SUM(M149:Q149)-SUM(C149:I149))</f>
        <v>81651</v>
      </c>
      <c r="L149" s="19"/>
      <c r="M149" s="19">
        <v>61322</v>
      </c>
      <c r="N149" s="19"/>
      <c r="O149" s="19">
        <v>16568</v>
      </c>
      <c r="P149" s="19"/>
      <c r="Q149" s="19">
        <v>3761</v>
      </c>
      <c r="R149" s="6"/>
    </row>
    <row r="150" spans="1:18" s="4" customFormat="1" ht="13.5" customHeight="1">
      <c r="A150" s="19" t="s">
        <v>256</v>
      </c>
      <c r="B150" s="20"/>
      <c r="C150" s="24">
        <v>0</v>
      </c>
      <c r="D150" s="19"/>
      <c r="E150" s="24">
        <v>0</v>
      </c>
      <c r="F150" s="19"/>
      <c r="G150" s="24">
        <v>84723</v>
      </c>
      <c r="H150" s="19"/>
      <c r="I150" s="24">
        <v>0</v>
      </c>
      <c r="J150" s="19"/>
      <c r="K150" s="24">
        <f>IF(SUM(C150:I150)=SUM(M150:Q150),SUM(C150:I150),SUM(M150:Q150)-SUM(C150:I150))</f>
        <v>84723</v>
      </c>
      <c r="L150" s="19"/>
      <c r="M150" s="24">
        <v>0</v>
      </c>
      <c r="N150" s="19"/>
      <c r="O150" s="24">
        <v>84723</v>
      </c>
      <c r="P150" s="19"/>
      <c r="Q150" s="24">
        <v>0</v>
      </c>
      <c r="R150" s="7"/>
    </row>
    <row r="151" spans="1:18" s="4" customFormat="1" ht="13.5" customHeight="1">
      <c r="A151" s="19" t="s">
        <v>271</v>
      </c>
      <c r="B151" s="20"/>
      <c r="C151" s="22">
        <v>0</v>
      </c>
      <c r="D151" s="19"/>
      <c r="E151" s="22">
        <v>0</v>
      </c>
      <c r="F151" s="19"/>
      <c r="G151" s="22">
        <v>0</v>
      </c>
      <c r="H151" s="19"/>
      <c r="I151" s="22">
        <v>5471</v>
      </c>
      <c r="J151" s="19"/>
      <c r="K151" s="22">
        <f>IF(SUM(C151:I151)=SUM(M151:Q151),SUM(C151:I151),SUM(M151:Q151)-SUM(C151:I151))</f>
        <v>5471</v>
      </c>
      <c r="L151" s="19"/>
      <c r="M151" s="22">
        <v>5471</v>
      </c>
      <c r="N151" s="19"/>
      <c r="O151" s="22">
        <v>0</v>
      </c>
      <c r="P151" s="19"/>
      <c r="Q151" s="22">
        <v>0</v>
      </c>
      <c r="R151" s="7"/>
    </row>
    <row r="152" spans="1:18" s="3" customFormat="1" ht="13.5" customHeight="1">
      <c r="A152" s="19" t="s">
        <v>140</v>
      </c>
      <c r="B152" s="20" t="s">
        <v>13</v>
      </c>
      <c r="C152" s="22">
        <f>SUM(C148:C151)</f>
        <v>0</v>
      </c>
      <c r="D152" s="19"/>
      <c r="E152" s="22">
        <f>SUM(E148:E151)</f>
        <v>3390</v>
      </c>
      <c r="F152" s="19"/>
      <c r="G152" s="22">
        <f>SUM(G148:G151)</f>
        <v>236641</v>
      </c>
      <c r="H152" s="19"/>
      <c r="I152" s="22">
        <f>SUM(I148:I151)</f>
        <v>11062</v>
      </c>
      <c r="J152" s="19"/>
      <c r="K152" s="23">
        <f>IF(SUM(C152:I152)=SUM(M152:Q152),SUM(C152:I152),SUM(M152:Q152)-SUM(C152:I152))</f>
        <v>251093</v>
      </c>
      <c r="L152" s="19"/>
      <c r="M152" s="22">
        <f>SUM(M148:M151)</f>
        <v>89567</v>
      </c>
      <c r="N152" s="19"/>
      <c r="O152" s="22">
        <f>SUM(O148:O151)</f>
        <v>157765</v>
      </c>
      <c r="P152" s="19"/>
      <c r="Q152" s="22">
        <f>SUM(Q148:Q151)</f>
        <v>3761</v>
      </c>
      <c r="R152" s="6"/>
    </row>
    <row r="153" spans="1:18" s="3" customFormat="1" ht="13.5" customHeight="1">
      <c r="A153" s="19"/>
      <c r="B153" s="20" t="s">
        <v>13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6"/>
    </row>
    <row r="154" spans="1:18" s="3" customFormat="1" ht="13.5" customHeight="1">
      <c r="A154" s="19" t="s">
        <v>141</v>
      </c>
      <c r="B154" s="20" t="s">
        <v>13</v>
      </c>
      <c r="C154" s="22">
        <f>SUM(C152,C145,C143,C141,C139,C109,C137,C125,C119,C111,C92,C90,C88,C86,C76,C56,C69,C65,C58,C51,C135,C107,C38,C30,C19,C67)</f>
        <v>3678671</v>
      </c>
      <c r="D154" s="26"/>
      <c r="E154" s="22">
        <f>SUM(E152,E145,E143,E141,E139,E109,E137,E125,E119,E111,E92,E90,E88,E86,E76,E56,E69,E65,E58,E51,E135,E107,E38,E30,E19,E67)</f>
        <v>25082402</v>
      </c>
      <c r="F154" s="26"/>
      <c r="G154" s="22">
        <f>SUM(G152,G145,G143,G141,G139,G109,G137,G125,G119,G111,G92,G90,G88,G86,G76,G56,G69,G65,G58,G51,G135,G107,G38,G30,G19,G67)</f>
        <v>4921305</v>
      </c>
      <c r="H154" s="26"/>
      <c r="I154" s="22">
        <f>SUM(I152,I145,I143,I141,I139,I109,I137,I125,I119,I111,I92,I90,I88,I86,I76,I56,I69,I65,I58,I51,I135,I107,I38,I30,I19,I67)</f>
        <v>10312136</v>
      </c>
      <c r="J154" s="24"/>
      <c r="K154" s="22">
        <f>IF(SUM(C154:I154)=SUM(M154:Q154),SUM(C154:I154),SUM(M154:Q154)-SUM(C154:I154))</f>
        <v>43994514</v>
      </c>
      <c r="L154" s="24"/>
      <c r="M154" s="22">
        <f>SUM(M152,M145,M143,M141,M139,M109,M137,M125,M119,M111,M92,M90,M88,M86,M76,M56,M69,M65,M58,M51,M135,M107,M38,M30,M19,M67)</f>
        <v>17861881</v>
      </c>
      <c r="N154" s="24"/>
      <c r="O154" s="22">
        <v>21963194</v>
      </c>
      <c r="P154" s="26"/>
      <c r="Q154" s="22">
        <f>SUM(Q152,Q145,Q143,Q141,Q139,Q109,Q137,Q125,Q119,Q111,Q92,Q90,Q88,Q86,Q76,Q56,Q69,Q65,Q58,Q51,Q135,Q107,Q38,Q30,Q19,Q67)</f>
        <v>4169439</v>
      </c>
      <c r="R154" s="6"/>
    </row>
    <row r="155" spans="1:18" s="3" customFormat="1" ht="13.5" customHeight="1">
      <c r="A155" s="19"/>
      <c r="B155" s="20" t="s">
        <v>13</v>
      </c>
      <c r="C155" s="19"/>
      <c r="D155" s="19"/>
      <c r="E155" s="19"/>
      <c r="F155" s="26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6"/>
    </row>
    <row r="156" spans="1:18" s="3" customFormat="1" ht="13.5" customHeight="1">
      <c r="A156" s="19" t="s">
        <v>19</v>
      </c>
      <c r="B156" s="20" t="s">
        <v>13</v>
      </c>
      <c r="C156" s="19" t="s">
        <v>13</v>
      </c>
      <c r="D156" s="19"/>
      <c r="E156" s="19" t="s">
        <v>13</v>
      </c>
      <c r="F156" s="19"/>
      <c r="G156" s="19" t="s">
        <v>13</v>
      </c>
      <c r="H156" s="19"/>
      <c r="I156" s="19" t="s">
        <v>13</v>
      </c>
      <c r="J156" s="19"/>
      <c r="K156" s="19"/>
      <c r="L156" s="19"/>
      <c r="M156" s="19" t="s">
        <v>13</v>
      </c>
      <c r="N156" s="19"/>
      <c r="O156" s="19" t="s">
        <v>13</v>
      </c>
      <c r="P156" s="19"/>
      <c r="Q156" s="19" t="s">
        <v>13</v>
      </c>
      <c r="R156" s="6"/>
    </row>
    <row r="157" spans="1:18" s="3" customFormat="1" ht="13.5" customHeight="1">
      <c r="A157" s="19"/>
      <c r="B157" s="20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6"/>
    </row>
    <row r="158" spans="1:18" s="3" customFormat="1" ht="13.5" customHeight="1">
      <c r="A158" s="19" t="s">
        <v>282</v>
      </c>
      <c r="B158" s="20"/>
      <c r="C158" s="22">
        <v>4664</v>
      </c>
      <c r="D158" s="19"/>
      <c r="E158" s="22">
        <v>0</v>
      </c>
      <c r="F158" s="19"/>
      <c r="G158" s="22">
        <v>0</v>
      </c>
      <c r="H158" s="19"/>
      <c r="I158" s="22">
        <v>0</v>
      </c>
      <c r="J158" s="19"/>
      <c r="K158" s="22">
        <f>IF(SUM(C158:I158)=SUM(M158:Q158),SUM(C158:I158),SUM(M158:Q158)-SUM(C158:I158))</f>
        <v>4664</v>
      </c>
      <c r="L158" s="19"/>
      <c r="M158" s="22">
        <v>0</v>
      </c>
      <c r="N158" s="19"/>
      <c r="O158" s="22">
        <v>4664</v>
      </c>
      <c r="P158" s="19"/>
      <c r="Q158" s="22">
        <v>0</v>
      </c>
      <c r="R158" s="6"/>
    </row>
    <row r="159" spans="1:18" s="3" customFormat="1" ht="13.5" customHeight="1">
      <c r="A159" s="19"/>
      <c r="B159" s="20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6"/>
    </row>
    <row r="160" spans="1:18" s="3" customFormat="1" ht="13.5" customHeight="1">
      <c r="A160" s="19" t="s">
        <v>12</v>
      </c>
      <c r="B160" s="20" t="s">
        <v>13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 t="s">
        <v>13</v>
      </c>
      <c r="N160" s="19"/>
      <c r="O160" s="19" t="s">
        <v>13</v>
      </c>
      <c r="P160" s="19"/>
      <c r="Q160" s="19" t="s">
        <v>13</v>
      </c>
      <c r="R160" s="6"/>
    </row>
    <row r="161" spans="1:18" s="3" customFormat="1" ht="13.5" customHeight="1">
      <c r="A161" s="19" t="s">
        <v>220</v>
      </c>
      <c r="B161" s="20" t="s">
        <v>13</v>
      </c>
      <c r="C161" s="19">
        <v>0</v>
      </c>
      <c r="D161" s="19"/>
      <c r="E161" s="19">
        <v>28161</v>
      </c>
      <c r="F161" s="19"/>
      <c r="G161" s="19">
        <v>9240</v>
      </c>
      <c r="H161" s="19"/>
      <c r="I161" s="19">
        <v>1000</v>
      </c>
      <c r="J161" s="19"/>
      <c r="K161" s="19">
        <f>IF(SUM(C161:I161)=SUM(M161:Q161),SUM(C161:I161),SUM(M161:Q161)-SUM(C161:I161))</f>
        <v>38401</v>
      </c>
      <c r="L161" s="19"/>
      <c r="M161" s="19">
        <v>25157</v>
      </c>
      <c r="N161" s="19"/>
      <c r="O161" s="19">
        <v>4240</v>
      </c>
      <c r="P161" s="19"/>
      <c r="Q161" s="19">
        <v>9004</v>
      </c>
      <c r="R161" s="6"/>
    </row>
    <row r="162" spans="1:18" s="3" customFormat="1" ht="13.5" customHeight="1">
      <c r="A162" s="19" t="s">
        <v>76</v>
      </c>
      <c r="B162" s="20" t="s">
        <v>13</v>
      </c>
      <c r="C162" s="19">
        <v>12415</v>
      </c>
      <c r="D162" s="19"/>
      <c r="E162" s="19">
        <v>62713</v>
      </c>
      <c r="F162" s="19"/>
      <c r="G162" s="19">
        <v>0</v>
      </c>
      <c r="H162" s="19"/>
      <c r="I162" s="19">
        <v>4224</v>
      </c>
      <c r="J162" s="19"/>
      <c r="K162" s="19">
        <f aca="true" t="shared" si="5" ref="K162:K194">IF(SUM(C162:I162)=SUM(M162:Q162),SUM(C162:I162),SUM(M162:Q162)-SUM(C162:I162))</f>
        <v>79352</v>
      </c>
      <c r="L162" s="19"/>
      <c r="M162" s="19">
        <v>41038</v>
      </c>
      <c r="N162" s="19"/>
      <c r="O162" s="19">
        <v>16262</v>
      </c>
      <c r="P162" s="19"/>
      <c r="Q162" s="19">
        <v>22052</v>
      </c>
      <c r="R162" s="6"/>
    </row>
    <row r="163" spans="1:18" s="3" customFormat="1" ht="13.5" customHeight="1">
      <c r="A163" s="19" t="s">
        <v>77</v>
      </c>
      <c r="B163" s="20" t="s">
        <v>13</v>
      </c>
      <c r="C163" s="19">
        <v>0</v>
      </c>
      <c r="D163" s="19"/>
      <c r="E163" s="19">
        <v>0</v>
      </c>
      <c r="F163" s="19"/>
      <c r="G163" s="19">
        <v>6194</v>
      </c>
      <c r="H163" s="19"/>
      <c r="I163" s="19">
        <v>4930</v>
      </c>
      <c r="J163" s="19"/>
      <c r="K163" s="19">
        <f t="shared" si="5"/>
        <v>11124</v>
      </c>
      <c r="L163" s="19"/>
      <c r="M163" s="19">
        <v>3000</v>
      </c>
      <c r="N163" s="19"/>
      <c r="O163" s="19">
        <v>8124</v>
      </c>
      <c r="P163" s="19"/>
      <c r="Q163" s="19">
        <v>0</v>
      </c>
      <c r="R163" s="6"/>
    </row>
    <row r="164" spans="1:18" s="3" customFormat="1" ht="13.5" customHeight="1">
      <c r="A164" s="19" t="s">
        <v>161</v>
      </c>
      <c r="B164" s="20" t="s">
        <v>13</v>
      </c>
      <c r="C164" s="19">
        <v>0</v>
      </c>
      <c r="D164" s="19"/>
      <c r="E164" s="19">
        <v>76676</v>
      </c>
      <c r="F164" s="19"/>
      <c r="G164" s="19">
        <v>0</v>
      </c>
      <c r="H164" s="19"/>
      <c r="I164" s="19">
        <v>11015</v>
      </c>
      <c r="J164" s="19"/>
      <c r="K164" s="19">
        <f t="shared" si="5"/>
        <v>87691</v>
      </c>
      <c r="L164" s="19"/>
      <c r="M164" s="19">
        <v>35000</v>
      </c>
      <c r="N164" s="19"/>
      <c r="O164" s="19">
        <v>37356</v>
      </c>
      <c r="P164" s="19"/>
      <c r="Q164" s="19">
        <v>15335</v>
      </c>
      <c r="R164" s="6"/>
    </row>
    <row r="165" spans="1:18" s="3" customFormat="1" ht="13.5" customHeight="1">
      <c r="A165" s="19" t="s">
        <v>78</v>
      </c>
      <c r="B165" s="20" t="s">
        <v>13</v>
      </c>
      <c r="C165" s="19">
        <v>0</v>
      </c>
      <c r="D165" s="19"/>
      <c r="E165" s="19">
        <v>0</v>
      </c>
      <c r="F165" s="19"/>
      <c r="G165" s="19">
        <v>3834</v>
      </c>
      <c r="H165" s="19"/>
      <c r="I165" s="19">
        <v>6447</v>
      </c>
      <c r="J165" s="19"/>
      <c r="K165" s="19">
        <f t="shared" si="5"/>
        <v>10281</v>
      </c>
      <c r="L165" s="19"/>
      <c r="M165" s="19">
        <v>3000</v>
      </c>
      <c r="N165" s="19"/>
      <c r="O165" s="19">
        <v>7281</v>
      </c>
      <c r="P165" s="19"/>
      <c r="Q165" s="19">
        <v>0</v>
      </c>
      <c r="R165" s="6"/>
    </row>
    <row r="166" spans="1:18" s="3" customFormat="1" ht="13.5" customHeight="1">
      <c r="A166" s="19" t="s">
        <v>79</v>
      </c>
      <c r="B166" s="20" t="s">
        <v>13</v>
      </c>
      <c r="C166" s="19">
        <v>13206</v>
      </c>
      <c r="D166" s="19"/>
      <c r="E166" s="19">
        <v>0</v>
      </c>
      <c r="F166" s="19"/>
      <c r="G166" s="19">
        <v>81</v>
      </c>
      <c r="H166" s="19"/>
      <c r="I166" s="19">
        <v>5139</v>
      </c>
      <c r="J166" s="19"/>
      <c r="K166" s="19">
        <f t="shared" si="5"/>
        <v>18426</v>
      </c>
      <c r="L166" s="19"/>
      <c r="M166" s="19">
        <v>8750</v>
      </c>
      <c r="N166" s="19"/>
      <c r="O166" s="19">
        <v>7488</v>
      </c>
      <c r="P166" s="19"/>
      <c r="Q166" s="19">
        <v>2188</v>
      </c>
      <c r="R166" s="6"/>
    </row>
    <row r="167" spans="1:18" s="3" customFormat="1" ht="13.5" customHeight="1">
      <c r="A167" s="19" t="s">
        <v>33</v>
      </c>
      <c r="B167" s="20"/>
      <c r="C167" s="19">
        <v>37914</v>
      </c>
      <c r="D167" s="19"/>
      <c r="E167" s="19">
        <v>0</v>
      </c>
      <c r="F167" s="19"/>
      <c r="G167" s="19">
        <v>38126</v>
      </c>
      <c r="H167" s="19"/>
      <c r="I167" s="19">
        <v>12999</v>
      </c>
      <c r="J167" s="19"/>
      <c r="K167" s="19">
        <f t="shared" si="5"/>
        <v>89039</v>
      </c>
      <c r="L167" s="19"/>
      <c r="M167" s="19">
        <v>52433</v>
      </c>
      <c r="N167" s="19"/>
      <c r="O167" s="19">
        <v>36606</v>
      </c>
      <c r="P167" s="19"/>
      <c r="Q167" s="19">
        <v>0</v>
      </c>
      <c r="R167" s="6"/>
    </row>
    <row r="168" spans="1:18" s="3" customFormat="1" ht="13.5" customHeight="1">
      <c r="A168" s="19" t="s">
        <v>34</v>
      </c>
      <c r="B168" s="20"/>
      <c r="C168" s="19">
        <v>0</v>
      </c>
      <c r="D168" s="19"/>
      <c r="E168" s="19">
        <v>0</v>
      </c>
      <c r="F168" s="19"/>
      <c r="G168" s="19">
        <v>0</v>
      </c>
      <c r="H168" s="19"/>
      <c r="I168" s="19">
        <v>323</v>
      </c>
      <c r="J168" s="19"/>
      <c r="K168" s="19">
        <f t="shared" si="5"/>
        <v>323</v>
      </c>
      <c r="L168" s="19"/>
      <c r="M168" s="19">
        <v>0</v>
      </c>
      <c r="N168" s="19"/>
      <c r="O168" s="19">
        <v>323</v>
      </c>
      <c r="P168" s="19"/>
      <c r="Q168" s="19">
        <v>0</v>
      </c>
      <c r="R168" s="6"/>
    </row>
    <row r="169" spans="1:18" s="3" customFormat="1" ht="13.5" customHeight="1">
      <c r="A169" s="19" t="s">
        <v>257</v>
      </c>
      <c r="B169" s="20"/>
      <c r="C169" s="19">
        <v>0</v>
      </c>
      <c r="D169" s="19"/>
      <c r="E169" s="19">
        <v>-1983</v>
      </c>
      <c r="F169" s="19"/>
      <c r="G169" s="19">
        <v>1885</v>
      </c>
      <c r="H169" s="19"/>
      <c r="I169" s="19">
        <v>0</v>
      </c>
      <c r="J169" s="19"/>
      <c r="K169" s="19">
        <f t="shared" si="5"/>
        <v>-98</v>
      </c>
      <c r="L169" s="19"/>
      <c r="M169" s="19">
        <v>1000</v>
      </c>
      <c r="N169" s="19"/>
      <c r="O169" s="19">
        <v>-1098</v>
      </c>
      <c r="P169" s="19"/>
      <c r="Q169" s="19">
        <v>0</v>
      </c>
      <c r="R169" s="6"/>
    </row>
    <row r="170" spans="1:18" s="3" customFormat="1" ht="13.5" customHeight="1">
      <c r="A170" s="19" t="s">
        <v>164</v>
      </c>
      <c r="B170" s="19" t="s">
        <v>14</v>
      </c>
      <c r="C170" s="19">
        <v>0</v>
      </c>
      <c r="D170" s="19"/>
      <c r="E170" s="19">
        <v>0</v>
      </c>
      <c r="F170" s="19"/>
      <c r="G170" s="19">
        <v>0</v>
      </c>
      <c r="H170" s="19"/>
      <c r="I170" s="19">
        <v>56466</v>
      </c>
      <c r="J170" s="19"/>
      <c r="K170" s="22">
        <f t="shared" si="5"/>
        <v>56466</v>
      </c>
      <c r="L170" s="19"/>
      <c r="M170" s="19">
        <v>47156</v>
      </c>
      <c r="N170" s="19"/>
      <c r="O170" s="19">
        <v>9310</v>
      </c>
      <c r="P170" s="19"/>
      <c r="Q170" s="19">
        <v>0</v>
      </c>
      <c r="R170" s="6"/>
    </row>
    <row r="171" spans="1:18" s="3" customFormat="1" ht="13.5" customHeight="1">
      <c r="A171" s="19" t="s">
        <v>135</v>
      </c>
      <c r="B171" s="20" t="s">
        <v>13</v>
      </c>
      <c r="C171" s="23">
        <f>SUM(C161:C170)</f>
        <v>63535</v>
      </c>
      <c r="D171" s="19"/>
      <c r="E171" s="23">
        <f>SUM(E161:E170)</f>
        <v>165567</v>
      </c>
      <c r="F171" s="19"/>
      <c r="G171" s="23">
        <f>SUM(G161:G170)</f>
        <v>59360</v>
      </c>
      <c r="H171" s="19"/>
      <c r="I171" s="23">
        <f>SUM(I161:I170)</f>
        <v>102543</v>
      </c>
      <c r="J171" s="19"/>
      <c r="K171" s="23">
        <f t="shared" si="5"/>
        <v>391005</v>
      </c>
      <c r="L171" s="19"/>
      <c r="M171" s="23">
        <f>SUM(M161:M170)</f>
        <v>216534</v>
      </c>
      <c r="N171" s="19"/>
      <c r="O171" s="23">
        <f>SUM(O161:O170)</f>
        <v>125892</v>
      </c>
      <c r="P171" s="19"/>
      <c r="Q171" s="23">
        <f>SUM(Q161:Q170)</f>
        <v>48579</v>
      </c>
      <c r="R171" s="6"/>
    </row>
    <row r="172" spans="1:18" s="3" customFormat="1" ht="13.5" customHeight="1">
      <c r="A172" s="19"/>
      <c r="B172" s="20"/>
      <c r="C172" s="24"/>
      <c r="D172" s="19"/>
      <c r="E172" s="24"/>
      <c r="F172" s="19"/>
      <c r="G172" s="24"/>
      <c r="H172" s="19"/>
      <c r="I172" s="24"/>
      <c r="J172" s="19"/>
      <c r="K172" s="19"/>
      <c r="L172" s="19"/>
      <c r="M172" s="24"/>
      <c r="N172" s="19"/>
      <c r="O172" s="24"/>
      <c r="P172" s="19"/>
      <c r="Q172" s="24"/>
      <c r="R172" s="6"/>
    </row>
    <row r="173" spans="1:18" s="3" customFormat="1" ht="13.5" customHeight="1">
      <c r="A173" s="19" t="s">
        <v>182</v>
      </c>
      <c r="B173" s="20" t="s">
        <v>13</v>
      </c>
      <c r="C173" s="19" t="s">
        <v>13</v>
      </c>
      <c r="D173" s="19"/>
      <c r="E173" s="19" t="s">
        <v>13</v>
      </c>
      <c r="F173" s="19"/>
      <c r="G173" s="19" t="s">
        <v>13</v>
      </c>
      <c r="H173" s="19"/>
      <c r="I173" s="19" t="s">
        <v>13</v>
      </c>
      <c r="J173" s="19"/>
      <c r="K173" s="19"/>
      <c r="L173" s="19"/>
      <c r="M173" s="19" t="s">
        <v>13</v>
      </c>
      <c r="N173" s="19"/>
      <c r="O173" s="19" t="s">
        <v>13</v>
      </c>
      <c r="P173" s="19"/>
      <c r="Q173" s="19" t="s">
        <v>13</v>
      </c>
      <c r="R173" s="6"/>
    </row>
    <row r="174" spans="1:18" s="3" customFormat="1" ht="13.5" customHeight="1">
      <c r="A174" s="19" t="s">
        <v>88</v>
      </c>
      <c r="B174" s="20" t="s">
        <v>13</v>
      </c>
      <c r="C174" s="19">
        <v>0</v>
      </c>
      <c r="D174" s="19"/>
      <c r="E174" s="19">
        <v>2848</v>
      </c>
      <c r="F174" s="19"/>
      <c r="G174" s="19">
        <v>2500</v>
      </c>
      <c r="H174" s="19"/>
      <c r="I174" s="19">
        <v>0</v>
      </c>
      <c r="J174" s="19"/>
      <c r="K174" s="19">
        <f t="shared" si="5"/>
        <v>5348</v>
      </c>
      <c r="L174" s="19"/>
      <c r="M174" s="19">
        <v>2993</v>
      </c>
      <c r="N174" s="19"/>
      <c r="O174" s="19">
        <v>2355</v>
      </c>
      <c r="P174" s="19"/>
      <c r="Q174" s="19">
        <v>0</v>
      </c>
      <c r="R174" s="6"/>
    </row>
    <row r="175" spans="1:18" s="3" customFormat="1" ht="13.5" customHeight="1">
      <c r="A175" s="19" t="s">
        <v>58</v>
      </c>
      <c r="B175" s="20"/>
      <c r="C175" s="19">
        <v>0</v>
      </c>
      <c r="D175" s="19"/>
      <c r="E175" s="19">
        <v>0</v>
      </c>
      <c r="F175" s="19"/>
      <c r="G175" s="19">
        <v>3585</v>
      </c>
      <c r="H175" s="19"/>
      <c r="I175" s="19">
        <v>2800</v>
      </c>
      <c r="J175" s="19"/>
      <c r="K175" s="19">
        <f t="shared" si="5"/>
        <v>6385</v>
      </c>
      <c r="L175" s="19"/>
      <c r="M175" s="19">
        <v>5685</v>
      </c>
      <c r="N175" s="19"/>
      <c r="O175" s="19">
        <v>700</v>
      </c>
      <c r="P175" s="19"/>
      <c r="Q175" s="19">
        <v>0</v>
      </c>
      <c r="R175" s="6"/>
    </row>
    <row r="176" spans="1:18" s="3" customFormat="1" ht="13.5" customHeight="1">
      <c r="A176" s="19" t="s">
        <v>34</v>
      </c>
      <c r="B176" s="20"/>
      <c r="C176" s="19">
        <v>0</v>
      </c>
      <c r="D176" s="19"/>
      <c r="E176" s="19">
        <v>0</v>
      </c>
      <c r="F176" s="19"/>
      <c r="G176" s="19">
        <v>250136</v>
      </c>
      <c r="H176" s="19"/>
      <c r="I176" s="19">
        <v>0</v>
      </c>
      <c r="J176" s="19"/>
      <c r="K176" s="19">
        <f t="shared" si="5"/>
        <v>250136</v>
      </c>
      <c r="L176" s="19"/>
      <c r="M176" s="19">
        <v>206627</v>
      </c>
      <c r="N176" s="19"/>
      <c r="O176" s="19">
        <v>43509</v>
      </c>
      <c r="P176" s="19"/>
      <c r="Q176" s="19">
        <v>0</v>
      </c>
      <c r="R176" s="6"/>
    </row>
    <row r="177" spans="1:18" s="3" customFormat="1" ht="13.5" customHeight="1">
      <c r="A177" s="19" t="s">
        <v>293</v>
      </c>
      <c r="B177" s="20"/>
      <c r="C177" s="19">
        <v>0</v>
      </c>
      <c r="D177" s="19"/>
      <c r="E177" s="19">
        <v>0</v>
      </c>
      <c r="F177" s="19"/>
      <c r="G177" s="19">
        <v>2500</v>
      </c>
      <c r="H177" s="19"/>
      <c r="I177" s="19">
        <v>3764</v>
      </c>
      <c r="J177" s="19"/>
      <c r="K177" s="19">
        <f t="shared" si="5"/>
        <v>6264</v>
      </c>
      <c r="L177" s="19"/>
      <c r="M177" s="19">
        <v>3248</v>
      </c>
      <c r="N177" s="19"/>
      <c r="O177" s="19">
        <v>3016</v>
      </c>
      <c r="P177" s="19"/>
      <c r="Q177" s="19">
        <v>0</v>
      </c>
      <c r="R177" s="6"/>
    </row>
    <row r="178" spans="1:18" s="3" customFormat="1" ht="13.5" customHeight="1">
      <c r="A178" s="19" t="s">
        <v>59</v>
      </c>
      <c r="B178" s="20" t="s">
        <v>13</v>
      </c>
      <c r="C178" s="22">
        <v>0</v>
      </c>
      <c r="D178" s="19"/>
      <c r="E178" s="22">
        <v>0</v>
      </c>
      <c r="F178" s="19"/>
      <c r="G178" s="22">
        <v>3879</v>
      </c>
      <c r="H178" s="19"/>
      <c r="I178" s="22">
        <v>0</v>
      </c>
      <c r="J178" s="19"/>
      <c r="K178" s="22">
        <f t="shared" si="5"/>
        <v>3879</v>
      </c>
      <c r="L178" s="19"/>
      <c r="M178" s="22">
        <v>0</v>
      </c>
      <c r="N178" s="19"/>
      <c r="O178" s="22">
        <v>3879</v>
      </c>
      <c r="P178" s="19"/>
      <c r="Q178" s="22">
        <v>0</v>
      </c>
      <c r="R178" s="6"/>
    </row>
    <row r="179" spans="1:18" s="3" customFormat="1" ht="13.5" customHeight="1">
      <c r="A179" s="19" t="s">
        <v>202</v>
      </c>
      <c r="B179" s="20" t="s">
        <v>13</v>
      </c>
      <c r="C179" s="22">
        <f>SUM(C174:C178)</f>
        <v>0</v>
      </c>
      <c r="D179" s="19"/>
      <c r="E179" s="22">
        <f>SUM(E174:E178)</f>
        <v>2848</v>
      </c>
      <c r="F179" s="19"/>
      <c r="G179" s="22">
        <f>SUM(G174:G178)</f>
        <v>262600</v>
      </c>
      <c r="H179" s="19"/>
      <c r="I179" s="22">
        <f>SUM(I174:I178)</f>
        <v>6564</v>
      </c>
      <c r="J179" s="19"/>
      <c r="K179" s="23">
        <f t="shared" si="5"/>
        <v>272012</v>
      </c>
      <c r="L179" s="19"/>
      <c r="M179" s="22">
        <f>SUM(M174:M178)</f>
        <v>218553</v>
      </c>
      <c r="N179" s="19"/>
      <c r="O179" s="22">
        <f>SUM(O174:O178)</f>
        <v>53459</v>
      </c>
      <c r="P179" s="19"/>
      <c r="Q179" s="22">
        <f>SUM(Q174:Q178)</f>
        <v>0</v>
      </c>
      <c r="R179" s="6"/>
    </row>
    <row r="180" spans="1:18" s="3" customFormat="1" ht="13.5" customHeight="1">
      <c r="A180" s="19"/>
      <c r="B180" s="20" t="s">
        <v>13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6"/>
    </row>
    <row r="181" spans="1:18" s="3" customFormat="1" ht="13.5" customHeight="1">
      <c r="A181" s="19" t="s">
        <v>311</v>
      </c>
      <c r="B181" s="20" t="s">
        <v>13</v>
      </c>
      <c r="C181" s="19" t="s">
        <v>13</v>
      </c>
      <c r="D181" s="19"/>
      <c r="E181" s="19" t="s">
        <v>13</v>
      </c>
      <c r="F181" s="19"/>
      <c r="G181" s="19" t="s">
        <v>13</v>
      </c>
      <c r="H181" s="19"/>
      <c r="I181" s="19" t="s">
        <v>13</v>
      </c>
      <c r="J181" s="19"/>
      <c r="K181" s="19"/>
      <c r="L181" s="19"/>
      <c r="M181" s="19" t="s">
        <v>13</v>
      </c>
      <c r="N181" s="19"/>
      <c r="O181" s="19" t="s">
        <v>13</v>
      </c>
      <c r="P181" s="19"/>
      <c r="Q181" s="19" t="s">
        <v>13</v>
      </c>
      <c r="R181" s="6"/>
    </row>
    <row r="182" spans="1:18" s="3" customFormat="1" ht="13.5" customHeight="1">
      <c r="A182" s="19" t="s">
        <v>86</v>
      </c>
      <c r="B182" s="20" t="s">
        <v>13</v>
      </c>
      <c r="C182" s="19">
        <v>0</v>
      </c>
      <c r="D182" s="19"/>
      <c r="E182" s="19">
        <v>0</v>
      </c>
      <c r="F182" s="19"/>
      <c r="G182" s="19">
        <v>25761</v>
      </c>
      <c r="H182" s="19"/>
      <c r="I182" s="19">
        <v>8599</v>
      </c>
      <c r="J182" s="19"/>
      <c r="K182" s="19">
        <f t="shared" si="5"/>
        <v>34360</v>
      </c>
      <c r="L182" s="19"/>
      <c r="M182" s="19">
        <v>18428</v>
      </c>
      <c r="N182" s="19"/>
      <c r="O182" s="19">
        <v>15932</v>
      </c>
      <c r="P182" s="19"/>
      <c r="Q182" s="19">
        <v>0</v>
      </c>
      <c r="R182" s="6"/>
    </row>
    <row r="183" spans="1:18" s="3" customFormat="1" ht="13.5" customHeight="1">
      <c r="A183" s="19" t="s">
        <v>51</v>
      </c>
      <c r="B183" s="20" t="s">
        <v>13</v>
      </c>
      <c r="C183" s="19">
        <v>1162642</v>
      </c>
      <c r="D183" s="19"/>
      <c r="E183" s="19">
        <v>2950</v>
      </c>
      <c r="F183" s="19"/>
      <c r="G183" s="19">
        <v>336111</v>
      </c>
      <c r="H183" s="19"/>
      <c r="I183" s="19">
        <v>9275</v>
      </c>
      <c r="J183" s="19"/>
      <c r="K183" s="19">
        <f t="shared" si="5"/>
        <v>1510978</v>
      </c>
      <c r="L183" s="19"/>
      <c r="M183" s="19">
        <v>1063322</v>
      </c>
      <c r="N183" s="19"/>
      <c r="O183" s="19">
        <v>131928</v>
      </c>
      <c r="P183" s="19"/>
      <c r="Q183" s="19">
        <v>315728</v>
      </c>
      <c r="R183" s="6"/>
    </row>
    <row r="184" spans="1:18" s="3" customFormat="1" ht="13.5" customHeight="1">
      <c r="A184" s="19" t="s">
        <v>53</v>
      </c>
      <c r="B184" s="20" t="s">
        <v>13</v>
      </c>
      <c r="C184" s="19">
        <v>0</v>
      </c>
      <c r="D184" s="19"/>
      <c r="E184" s="19">
        <v>0</v>
      </c>
      <c r="F184" s="19"/>
      <c r="G184" s="19">
        <v>61188</v>
      </c>
      <c r="H184" s="19"/>
      <c r="I184" s="19">
        <v>0</v>
      </c>
      <c r="J184" s="19"/>
      <c r="K184" s="19">
        <f t="shared" si="5"/>
        <v>61188</v>
      </c>
      <c r="L184" s="19"/>
      <c r="M184" s="19">
        <v>27029</v>
      </c>
      <c r="N184" s="19"/>
      <c r="O184" s="19">
        <v>15629</v>
      </c>
      <c r="P184" s="19"/>
      <c r="Q184" s="19">
        <v>18530</v>
      </c>
      <c r="R184" s="6"/>
    </row>
    <row r="185" spans="1:18" s="3" customFormat="1" ht="13.5" customHeight="1">
      <c r="A185" s="19" t="s">
        <v>167</v>
      </c>
      <c r="B185" s="20" t="s">
        <v>13</v>
      </c>
      <c r="C185" s="19">
        <v>22104</v>
      </c>
      <c r="D185" s="19"/>
      <c r="E185" s="19">
        <v>0</v>
      </c>
      <c r="F185" s="19"/>
      <c r="G185" s="19">
        <v>95426</v>
      </c>
      <c r="H185" s="19"/>
      <c r="I185" s="19">
        <v>140837</v>
      </c>
      <c r="J185" s="19"/>
      <c r="K185" s="19">
        <f t="shared" si="5"/>
        <v>258367</v>
      </c>
      <c r="L185" s="19"/>
      <c r="M185" s="19">
        <v>93972</v>
      </c>
      <c r="N185" s="19"/>
      <c r="O185" s="19">
        <v>138851</v>
      </c>
      <c r="P185" s="19"/>
      <c r="Q185" s="19">
        <v>25544</v>
      </c>
      <c r="R185" s="6"/>
    </row>
    <row r="186" spans="1:18" s="3" customFormat="1" ht="13.5" customHeight="1">
      <c r="A186" s="24" t="s">
        <v>34</v>
      </c>
      <c r="B186" s="27" t="s">
        <v>13</v>
      </c>
      <c r="C186" s="24">
        <v>0</v>
      </c>
      <c r="D186" s="24"/>
      <c r="E186" s="24">
        <v>0</v>
      </c>
      <c r="F186" s="24"/>
      <c r="G186" s="24">
        <v>105606</v>
      </c>
      <c r="H186" s="24"/>
      <c r="I186" s="24">
        <v>21298</v>
      </c>
      <c r="J186" s="24"/>
      <c r="K186" s="19">
        <f t="shared" si="5"/>
        <v>126904</v>
      </c>
      <c r="L186" s="24"/>
      <c r="M186" s="24">
        <v>108288</v>
      </c>
      <c r="N186" s="24"/>
      <c r="O186" s="24">
        <v>18616</v>
      </c>
      <c r="P186" s="24"/>
      <c r="Q186" s="24">
        <v>0</v>
      </c>
      <c r="R186" s="6"/>
    </row>
    <row r="187" spans="1:18" s="3" customFormat="1" ht="13.5" customHeight="1">
      <c r="A187" s="24" t="s">
        <v>214</v>
      </c>
      <c r="B187" s="27"/>
      <c r="C187" s="24">
        <v>0</v>
      </c>
      <c r="D187" s="24"/>
      <c r="E187" s="24">
        <v>0</v>
      </c>
      <c r="F187" s="24"/>
      <c r="G187" s="24">
        <v>29077</v>
      </c>
      <c r="H187" s="24"/>
      <c r="I187" s="24">
        <v>5000</v>
      </c>
      <c r="J187" s="24"/>
      <c r="K187" s="19">
        <f t="shared" si="5"/>
        <v>34077</v>
      </c>
      <c r="L187" s="24"/>
      <c r="M187" s="24">
        <v>28879</v>
      </c>
      <c r="N187" s="24"/>
      <c r="O187" s="24">
        <v>5198</v>
      </c>
      <c r="P187" s="24"/>
      <c r="Q187" s="24">
        <v>0</v>
      </c>
      <c r="R187" s="6"/>
    </row>
    <row r="188" spans="1:18" s="3" customFormat="1" ht="13.5" customHeight="1">
      <c r="A188" s="24" t="s">
        <v>56</v>
      </c>
      <c r="B188" s="27"/>
      <c r="C188" s="24">
        <v>0</v>
      </c>
      <c r="D188" s="24"/>
      <c r="E188" s="24">
        <v>0</v>
      </c>
      <c r="F188" s="24"/>
      <c r="G188" s="24">
        <v>215</v>
      </c>
      <c r="H188" s="24"/>
      <c r="I188" s="24">
        <v>0</v>
      </c>
      <c r="J188" s="24"/>
      <c r="K188" s="19">
        <f t="shared" si="5"/>
        <v>215</v>
      </c>
      <c r="L188" s="24"/>
      <c r="M188" s="24">
        <v>0</v>
      </c>
      <c r="N188" s="24"/>
      <c r="O188" s="24">
        <v>215</v>
      </c>
      <c r="P188" s="24"/>
      <c r="Q188" s="24">
        <v>0</v>
      </c>
      <c r="R188" s="6"/>
    </row>
    <row r="189" spans="1:18" s="3" customFormat="1" ht="13.5" customHeight="1">
      <c r="A189" s="24" t="s">
        <v>55</v>
      </c>
      <c r="B189" s="27"/>
      <c r="C189" s="24">
        <v>-898</v>
      </c>
      <c r="D189" s="24"/>
      <c r="E189" s="24">
        <v>0</v>
      </c>
      <c r="F189" s="24"/>
      <c r="G189" s="24">
        <v>0</v>
      </c>
      <c r="H189" s="24"/>
      <c r="I189" s="24">
        <v>0</v>
      </c>
      <c r="J189" s="24"/>
      <c r="K189" s="19">
        <f>IF(SUM(C189:I189)=SUM(M189:Q189),SUM(C189:I189),SUM(M189:Q189)-SUM(C189:I189))</f>
        <v>-898</v>
      </c>
      <c r="L189" s="24"/>
      <c r="M189" s="24">
        <v>0</v>
      </c>
      <c r="N189" s="24"/>
      <c r="O189" s="24">
        <v>-898</v>
      </c>
      <c r="P189" s="24"/>
      <c r="Q189" s="24">
        <v>0</v>
      </c>
      <c r="R189" s="6"/>
    </row>
    <row r="190" spans="1:18" s="3" customFormat="1" ht="13.5" customHeight="1">
      <c r="A190" s="24" t="s">
        <v>258</v>
      </c>
      <c r="B190" s="27"/>
      <c r="C190" s="24">
        <v>0</v>
      </c>
      <c r="D190" s="24"/>
      <c r="E190" s="24">
        <v>264357</v>
      </c>
      <c r="F190" s="24"/>
      <c r="G190" s="24">
        <v>0</v>
      </c>
      <c r="H190" s="24"/>
      <c r="I190" s="24">
        <v>0</v>
      </c>
      <c r="J190" s="24"/>
      <c r="K190" s="19">
        <f>IF(SUM(C190:I190)=SUM(M190:Q190),SUM(C190:I190),SUM(M190:Q190)-SUM(C190:I190))</f>
        <v>264357</v>
      </c>
      <c r="L190" s="24"/>
      <c r="M190" s="24">
        <v>28413</v>
      </c>
      <c r="N190" s="24"/>
      <c r="O190" s="24">
        <v>201021</v>
      </c>
      <c r="P190" s="24"/>
      <c r="Q190" s="24">
        <v>34923</v>
      </c>
      <c r="R190" s="6"/>
    </row>
    <row r="191" spans="1:18" s="4" customFormat="1" ht="13.5" customHeight="1">
      <c r="A191" s="19" t="s">
        <v>280</v>
      </c>
      <c r="B191" s="20"/>
      <c r="C191" s="22">
        <v>0</v>
      </c>
      <c r="D191" s="19"/>
      <c r="E191" s="22">
        <v>0</v>
      </c>
      <c r="F191" s="19"/>
      <c r="G191" s="22">
        <v>112879</v>
      </c>
      <c r="H191" s="19"/>
      <c r="I191" s="22">
        <v>0</v>
      </c>
      <c r="J191" s="19"/>
      <c r="K191" s="22">
        <f t="shared" si="5"/>
        <v>112879</v>
      </c>
      <c r="L191" s="19"/>
      <c r="M191" s="19">
        <v>96871</v>
      </c>
      <c r="N191" s="19"/>
      <c r="O191" s="22">
        <v>522</v>
      </c>
      <c r="P191" s="19"/>
      <c r="Q191" s="19">
        <v>15486</v>
      </c>
      <c r="R191" s="7"/>
    </row>
    <row r="192" spans="1:18" s="4" customFormat="1" ht="13.5" customHeight="1">
      <c r="A192" s="19" t="s">
        <v>313</v>
      </c>
      <c r="B192" s="20" t="s">
        <v>13</v>
      </c>
      <c r="C192" s="22">
        <f>SUM(C182:C191)</f>
        <v>1183848</v>
      </c>
      <c r="D192" s="19"/>
      <c r="E192" s="22">
        <f>SUM(E182:E191)</f>
        <v>267307</v>
      </c>
      <c r="F192" s="19"/>
      <c r="G192" s="22">
        <f>SUM(G182:G191)</f>
        <v>766263</v>
      </c>
      <c r="H192" s="19"/>
      <c r="I192" s="22">
        <f>SUM(I182:I191)</f>
        <v>185009</v>
      </c>
      <c r="J192" s="19"/>
      <c r="K192" s="23">
        <f t="shared" si="5"/>
        <v>2402427</v>
      </c>
      <c r="L192" s="19"/>
      <c r="M192" s="23">
        <f>SUM(M182:M191)</f>
        <v>1465202</v>
      </c>
      <c r="N192" s="19"/>
      <c r="O192" s="22">
        <f>SUM(O182:O191)</f>
        <v>527014</v>
      </c>
      <c r="P192" s="19"/>
      <c r="Q192" s="23">
        <f>SUM(Q182:Q191)</f>
        <v>410211</v>
      </c>
      <c r="R192" s="7"/>
    </row>
    <row r="193" spans="1:18" s="4" customFormat="1" ht="13.5" customHeight="1">
      <c r="A193" s="19"/>
      <c r="B193" s="20" t="s">
        <v>13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7"/>
    </row>
    <row r="194" spans="1:18" s="3" customFormat="1" ht="13.5" customHeight="1">
      <c r="A194" s="19" t="s">
        <v>169</v>
      </c>
      <c r="B194" s="20" t="s">
        <v>13</v>
      </c>
      <c r="C194" s="22">
        <v>169447</v>
      </c>
      <c r="D194" s="19"/>
      <c r="E194" s="22">
        <v>0</v>
      </c>
      <c r="F194" s="19"/>
      <c r="G194" s="22">
        <v>156943</v>
      </c>
      <c r="H194" s="19"/>
      <c r="I194" s="22">
        <v>343446</v>
      </c>
      <c r="J194" s="19"/>
      <c r="K194" s="22">
        <f t="shared" si="5"/>
        <v>669836</v>
      </c>
      <c r="L194" s="19"/>
      <c r="M194" s="22">
        <v>518216</v>
      </c>
      <c r="N194" s="19"/>
      <c r="O194" s="22">
        <v>96177</v>
      </c>
      <c r="P194" s="19"/>
      <c r="Q194" s="22">
        <v>55443</v>
      </c>
      <c r="R194" s="6"/>
    </row>
    <row r="195" spans="1:18" s="3" customFormat="1" ht="13.5" customHeight="1">
      <c r="A195" s="19"/>
      <c r="B195" s="20"/>
      <c r="C195" s="24"/>
      <c r="D195" s="19"/>
      <c r="E195" s="24"/>
      <c r="F195" s="19"/>
      <c r="G195" s="24"/>
      <c r="H195" s="19"/>
      <c r="I195" s="24"/>
      <c r="J195" s="19"/>
      <c r="K195" s="19"/>
      <c r="L195" s="19"/>
      <c r="M195" s="24"/>
      <c r="N195" s="19"/>
      <c r="O195" s="24"/>
      <c r="P195" s="19"/>
      <c r="Q195" s="24"/>
      <c r="R195" s="6"/>
    </row>
    <row r="196" spans="1:18" s="3" customFormat="1" ht="13.5" customHeight="1">
      <c r="A196" s="19" t="s">
        <v>87</v>
      </c>
      <c r="B196" s="20"/>
      <c r="C196" s="22">
        <v>83003</v>
      </c>
      <c r="D196" s="19"/>
      <c r="E196" s="22">
        <v>423436</v>
      </c>
      <c r="F196" s="19"/>
      <c r="G196" s="22">
        <v>23749</v>
      </c>
      <c r="H196" s="19"/>
      <c r="I196" s="22">
        <v>17375</v>
      </c>
      <c r="J196" s="19"/>
      <c r="K196" s="22">
        <f>IF(SUM(C196:I196)=SUM(M196:Q196),SUM(C196:I196),SUM(M196:Q196)-SUM(C196:I196))</f>
        <v>547563</v>
      </c>
      <c r="L196" s="19"/>
      <c r="M196" s="22">
        <v>367692</v>
      </c>
      <c r="N196" s="19"/>
      <c r="O196" s="22">
        <v>32710</v>
      </c>
      <c r="P196" s="19"/>
      <c r="Q196" s="22">
        <v>147161</v>
      </c>
      <c r="R196" s="6"/>
    </row>
    <row r="197" spans="1:18" s="3" customFormat="1" ht="13.5" customHeight="1">
      <c r="A197" s="19"/>
      <c r="B197" s="20"/>
      <c r="C197" s="24"/>
      <c r="D197" s="19"/>
      <c r="E197" s="24"/>
      <c r="F197" s="19"/>
      <c r="G197" s="28"/>
      <c r="H197" s="19"/>
      <c r="I197" s="24"/>
      <c r="J197" s="19"/>
      <c r="K197" s="19"/>
      <c r="L197" s="19"/>
      <c r="M197" s="24"/>
      <c r="N197" s="19"/>
      <c r="O197" s="24"/>
      <c r="P197" s="19"/>
      <c r="Q197" s="24"/>
      <c r="R197" s="6"/>
    </row>
    <row r="198" spans="1:18" s="3" customFormat="1" ht="13.5" customHeight="1">
      <c r="A198" s="19" t="s">
        <v>267</v>
      </c>
      <c r="B198" s="20"/>
      <c r="C198" s="25">
        <v>32347</v>
      </c>
      <c r="D198" s="19"/>
      <c r="E198" s="25">
        <v>0</v>
      </c>
      <c r="F198" s="19"/>
      <c r="G198" s="25">
        <v>0</v>
      </c>
      <c r="H198" s="19"/>
      <c r="I198" s="25">
        <v>54109</v>
      </c>
      <c r="J198" s="19"/>
      <c r="K198" s="25">
        <f>IF(SUM(C198:I198)=SUM(M198:Q198),SUM(C198:I198),SUM(M198:Q198)-SUM(C198:I198))</f>
        <v>86456</v>
      </c>
      <c r="L198" s="19"/>
      <c r="M198" s="25">
        <v>45611</v>
      </c>
      <c r="N198" s="19"/>
      <c r="O198" s="25">
        <v>29442</v>
      </c>
      <c r="P198" s="19"/>
      <c r="Q198" s="24">
        <v>11403</v>
      </c>
      <c r="R198" s="6"/>
    </row>
    <row r="199" spans="1:18" s="3" customFormat="1" ht="13.5" customHeight="1">
      <c r="A199" s="19"/>
      <c r="B199" s="20"/>
      <c r="C199" s="24"/>
      <c r="D199" s="19"/>
      <c r="E199" s="24"/>
      <c r="F199" s="19"/>
      <c r="G199" s="24"/>
      <c r="H199" s="19"/>
      <c r="I199" s="24"/>
      <c r="J199" s="19"/>
      <c r="K199" s="19"/>
      <c r="L199" s="19"/>
      <c r="M199" s="24"/>
      <c r="N199" s="19"/>
      <c r="O199" s="24"/>
      <c r="P199" s="19"/>
      <c r="Q199" s="35"/>
      <c r="R199" s="6"/>
    </row>
    <row r="200" spans="1:18" s="3" customFormat="1" ht="13.5" customHeight="1">
      <c r="A200" s="19" t="s">
        <v>171</v>
      </c>
      <c r="B200" s="20"/>
      <c r="C200" s="22">
        <v>3088718</v>
      </c>
      <c r="D200" s="19"/>
      <c r="E200" s="22">
        <v>2077115</v>
      </c>
      <c r="F200" s="19"/>
      <c r="G200" s="22">
        <v>1977343</v>
      </c>
      <c r="H200" s="19"/>
      <c r="I200" s="22">
        <v>18326</v>
      </c>
      <c r="J200" s="19"/>
      <c r="K200" s="22">
        <f>IF(SUM(C200:I200)=SUM(M200:Q200),SUM(C200:I200),SUM(M200:Q200)-SUM(C200:I200))</f>
        <v>7161502</v>
      </c>
      <c r="L200" s="19"/>
      <c r="M200" s="22">
        <v>3231313</v>
      </c>
      <c r="N200" s="19"/>
      <c r="O200" s="22">
        <v>2603658</v>
      </c>
      <c r="P200" s="19"/>
      <c r="Q200" s="22">
        <v>1326531</v>
      </c>
      <c r="R200" s="6"/>
    </row>
    <row r="201" spans="1:18" s="3" customFormat="1" ht="13.5" customHeight="1">
      <c r="A201" s="19"/>
      <c r="B201" s="20" t="s">
        <v>13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6"/>
    </row>
    <row r="202" spans="1:18" s="3" customFormat="1" ht="13.5" customHeight="1">
      <c r="A202" s="19" t="s">
        <v>175</v>
      </c>
      <c r="B202" s="20" t="s">
        <v>13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6"/>
    </row>
    <row r="203" spans="1:18" s="3" customFormat="1" ht="13.5" customHeight="1">
      <c r="A203" s="19" t="s">
        <v>133</v>
      </c>
      <c r="B203" s="20" t="s">
        <v>13</v>
      </c>
      <c r="C203" s="19">
        <v>1472</v>
      </c>
      <c r="D203" s="19"/>
      <c r="E203" s="19">
        <v>0</v>
      </c>
      <c r="F203" s="19"/>
      <c r="G203" s="19">
        <v>11219</v>
      </c>
      <c r="H203" s="19"/>
      <c r="I203" s="19">
        <v>-67</v>
      </c>
      <c r="J203" s="19"/>
      <c r="K203" s="19">
        <f aca="true" t="shared" si="6" ref="K203:K211">IF(SUM(C203:I203)=SUM(M203:Q203),SUM(C203:I203),SUM(M203:Q203)-SUM(C203:I203))</f>
        <v>12624</v>
      </c>
      <c r="L203" s="19"/>
      <c r="M203" s="19">
        <v>0</v>
      </c>
      <c r="N203" s="19"/>
      <c r="O203" s="19">
        <v>12624</v>
      </c>
      <c r="P203" s="19"/>
      <c r="Q203" s="19">
        <v>0</v>
      </c>
      <c r="R203" s="6"/>
    </row>
    <row r="204" spans="1:18" s="3" customFormat="1" ht="13.5" customHeight="1">
      <c r="A204" s="19" t="s">
        <v>142</v>
      </c>
      <c r="B204" s="20" t="s">
        <v>13</v>
      </c>
      <c r="C204" s="19">
        <v>0</v>
      </c>
      <c r="D204" s="19"/>
      <c r="E204" s="19">
        <v>5240</v>
      </c>
      <c r="F204" s="19"/>
      <c r="G204" s="19">
        <v>0</v>
      </c>
      <c r="H204" s="19"/>
      <c r="I204" s="19">
        <v>0</v>
      </c>
      <c r="J204" s="19"/>
      <c r="K204" s="19">
        <f t="shared" si="6"/>
        <v>5240</v>
      </c>
      <c r="L204" s="19"/>
      <c r="M204" s="19">
        <v>4941</v>
      </c>
      <c r="N204" s="19"/>
      <c r="O204" s="19">
        <v>299</v>
      </c>
      <c r="P204" s="19"/>
      <c r="Q204" s="19">
        <v>0</v>
      </c>
      <c r="R204" s="6"/>
    </row>
    <row r="205" spans="1:18" s="3" customFormat="1" ht="13.5" customHeight="1">
      <c r="A205" s="19" t="s">
        <v>134</v>
      </c>
      <c r="B205" s="20" t="s">
        <v>13</v>
      </c>
      <c r="C205" s="19">
        <v>62</v>
      </c>
      <c r="D205" s="19"/>
      <c r="E205" s="19">
        <v>0</v>
      </c>
      <c r="F205" s="19"/>
      <c r="G205" s="19">
        <v>7690</v>
      </c>
      <c r="H205" s="19"/>
      <c r="I205" s="19">
        <v>4234</v>
      </c>
      <c r="J205" s="19"/>
      <c r="K205" s="19">
        <f t="shared" si="6"/>
        <v>11986</v>
      </c>
      <c r="L205" s="19"/>
      <c r="M205" s="19">
        <v>6570</v>
      </c>
      <c r="N205" s="19"/>
      <c r="O205" s="19">
        <v>5416</v>
      </c>
      <c r="P205" s="19"/>
      <c r="Q205" s="19">
        <v>0</v>
      </c>
      <c r="R205" s="6"/>
    </row>
    <row r="206" spans="1:18" s="3" customFormat="1" ht="13.5" customHeight="1">
      <c r="A206" s="19" t="s">
        <v>259</v>
      </c>
      <c r="B206" s="20" t="s">
        <v>13</v>
      </c>
      <c r="C206" s="19">
        <v>37177</v>
      </c>
      <c r="D206" s="19"/>
      <c r="E206" s="19">
        <v>1400520</v>
      </c>
      <c r="F206" s="19"/>
      <c r="G206" s="19">
        <v>427011</v>
      </c>
      <c r="H206" s="19"/>
      <c r="I206" s="19">
        <v>81619</v>
      </c>
      <c r="J206" s="19"/>
      <c r="K206" s="19">
        <f t="shared" si="6"/>
        <v>1946327</v>
      </c>
      <c r="L206" s="19"/>
      <c r="M206" s="19">
        <v>847273</v>
      </c>
      <c r="N206" s="19"/>
      <c r="O206" s="19">
        <v>626824</v>
      </c>
      <c r="P206" s="19"/>
      <c r="Q206" s="19">
        <v>472230</v>
      </c>
      <c r="R206" s="6"/>
    </row>
    <row r="207" spans="1:18" s="3" customFormat="1" ht="13.5" customHeight="1">
      <c r="A207" s="19" t="s">
        <v>143</v>
      </c>
      <c r="B207" s="20" t="s">
        <v>13</v>
      </c>
      <c r="C207" s="19">
        <v>0</v>
      </c>
      <c r="D207" s="19"/>
      <c r="E207" s="19">
        <v>12212</v>
      </c>
      <c r="F207" s="19"/>
      <c r="G207" s="19">
        <v>256684</v>
      </c>
      <c r="H207" s="19"/>
      <c r="I207" s="19">
        <v>3090</v>
      </c>
      <c r="J207" s="19"/>
      <c r="K207" s="19">
        <f t="shared" si="6"/>
        <v>271986</v>
      </c>
      <c r="L207" s="19"/>
      <c r="M207" s="19">
        <v>191607</v>
      </c>
      <c r="N207" s="19"/>
      <c r="O207" s="19">
        <v>79616</v>
      </c>
      <c r="P207" s="19"/>
      <c r="Q207" s="19">
        <v>763</v>
      </c>
      <c r="R207" s="6"/>
    </row>
    <row r="208" spans="1:18" s="3" customFormat="1" ht="13.5" customHeight="1">
      <c r="A208" s="19" t="s">
        <v>144</v>
      </c>
      <c r="B208" s="20" t="s">
        <v>13</v>
      </c>
      <c r="C208" s="19">
        <v>2407195</v>
      </c>
      <c r="D208" s="19"/>
      <c r="E208" s="19">
        <v>1466276</v>
      </c>
      <c r="F208" s="19"/>
      <c r="G208" s="19">
        <v>3579029</v>
      </c>
      <c r="H208" s="19"/>
      <c r="I208" s="19">
        <v>281105</v>
      </c>
      <c r="J208" s="19"/>
      <c r="K208" s="19">
        <f t="shared" si="6"/>
        <v>7733605</v>
      </c>
      <c r="L208" s="19"/>
      <c r="M208" s="19">
        <v>4094928</v>
      </c>
      <c r="N208" s="19"/>
      <c r="O208" s="19">
        <v>2115617</v>
      </c>
      <c r="P208" s="19"/>
      <c r="Q208" s="19">
        <v>1523060</v>
      </c>
      <c r="R208" s="6"/>
    </row>
    <row r="209" spans="1:18" s="3" customFormat="1" ht="13.5" customHeight="1">
      <c r="A209" s="19" t="s">
        <v>145</v>
      </c>
      <c r="B209" s="20" t="s">
        <v>13</v>
      </c>
      <c r="C209" s="19">
        <v>15097</v>
      </c>
      <c r="D209" s="19"/>
      <c r="E209" s="19">
        <v>0</v>
      </c>
      <c r="F209" s="19"/>
      <c r="G209" s="19">
        <v>0</v>
      </c>
      <c r="H209" s="19"/>
      <c r="I209" s="19">
        <v>12332</v>
      </c>
      <c r="J209" s="19"/>
      <c r="K209" s="19">
        <f t="shared" si="6"/>
        <v>27429</v>
      </c>
      <c r="L209" s="19"/>
      <c r="M209" s="19">
        <v>12867</v>
      </c>
      <c r="N209" s="19"/>
      <c r="O209" s="19">
        <v>12314</v>
      </c>
      <c r="P209" s="19"/>
      <c r="Q209" s="19">
        <v>2248</v>
      </c>
      <c r="R209" s="6"/>
    </row>
    <row r="210" spans="1:18" s="3" customFormat="1" ht="13.5" customHeight="1">
      <c r="A210" s="19" t="s">
        <v>146</v>
      </c>
      <c r="B210" s="20" t="s">
        <v>13</v>
      </c>
      <c r="C210" s="22">
        <v>35329</v>
      </c>
      <c r="D210" s="19"/>
      <c r="E210" s="22">
        <v>0</v>
      </c>
      <c r="F210" s="19"/>
      <c r="G210" s="22">
        <v>760</v>
      </c>
      <c r="H210" s="19"/>
      <c r="I210" s="22">
        <v>23635</v>
      </c>
      <c r="J210" s="19"/>
      <c r="K210" s="22">
        <f t="shared" si="6"/>
        <v>59724</v>
      </c>
      <c r="L210" s="19"/>
      <c r="M210" s="22">
        <v>26754</v>
      </c>
      <c r="N210" s="19"/>
      <c r="O210" s="22">
        <v>32970</v>
      </c>
      <c r="P210" s="19"/>
      <c r="Q210" s="22">
        <v>0</v>
      </c>
      <c r="R210" s="6"/>
    </row>
    <row r="211" spans="1:18" s="3" customFormat="1" ht="13.5" customHeight="1">
      <c r="A211" s="19" t="s">
        <v>183</v>
      </c>
      <c r="B211" s="20" t="s">
        <v>13</v>
      </c>
      <c r="C211" s="22">
        <f>SUM(C203:C210)</f>
        <v>2496332</v>
      </c>
      <c r="D211" s="19"/>
      <c r="E211" s="22">
        <f>SUM(E203:E210)</f>
        <v>2884248</v>
      </c>
      <c r="F211" s="19"/>
      <c r="G211" s="22">
        <f>SUM(G203:G210)</f>
        <v>4282393</v>
      </c>
      <c r="H211" s="19"/>
      <c r="I211" s="22">
        <f>SUM(I203:I210)</f>
        <v>405948</v>
      </c>
      <c r="J211" s="19"/>
      <c r="K211" s="23">
        <f t="shared" si="6"/>
        <v>10068921</v>
      </c>
      <c r="L211" s="19"/>
      <c r="M211" s="22">
        <f>SUM(M203:M210)</f>
        <v>5184940</v>
      </c>
      <c r="N211" s="19"/>
      <c r="O211" s="22">
        <f>SUM(O203:O210)</f>
        <v>2885680</v>
      </c>
      <c r="P211" s="19"/>
      <c r="Q211" s="22">
        <f>SUM(Q203:Q210)</f>
        <v>1998301</v>
      </c>
      <c r="R211" s="6"/>
    </row>
    <row r="212" spans="1:18" s="3" customFormat="1" ht="13.5" customHeight="1">
      <c r="A212" s="19"/>
      <c r="B212" s="20" t="s">
        <v>13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6"/>
    </row>
    <row r="213" spans="1:18" s="3" customFormat="1" ht="13.5" customHeight="1">
      <c r="A213" s="19" t="s">
        <v>16</v>
      </c>
      <c r="B213" s="20" t="s">
        <v>13</v>
      </c>
      <c r="C213" s="19" t="s">
        <v>13</v>
      </c>
      <c r="D213" s="19"/>
      <c r="E213" s="19" t="s">
        <v>13</v>
      </c>
      <c r="F213" s="19"/>
      <c r="G213" s="19" t="s">
        <v>13</v>
      </c>
      <c r="H213" s="19"/>
      <c r="I213" s="19" t="s">
        <v>13</v>
      </c>
      <c r="J213" s="19"/>
      <c r="K213" s="19"/>
      <c r="L213" s="19"/>
      <c r="M213" s="19" t="s">
        <v>13</v>
      </c>
      <c r="N213" s="19"/>
      <c r="O213" s="19" t="s">
        <v>13</v>
      </c>
      <c r="P213" s="19"/>
      <c r="Q213" s="19" t="s">
        <v>13</v>
      </c>
      <c r="R213" s="6"/>
    </row>
    <row r="214" spans="1:18" s="3" customFormat="1" ht="13.5" customHeight="1">
      <c r="A214" s="19" t="s">
        <v>235</v>
      </c>
      <c r="B214" s="20" t="s">
        <v>13</v>
      </c>
      <c r="C214" s="19">
        <v>774887</v>
      </c>
      <c r="D214" s="19"/>
      <c r="E214" s="19">
        <v>0</v>
      </c>
      <c r="F214" s="19"/>
      <c r="G214" s="19">
        <v>0</v>
      </c>
      <c r="H214" s="19"/>
      <c r="I214" s="19">
        <v>0</v>
      </c>
      <c r="J214" s="19"/>
      <c r="K214" s="19">
        <f>IF(SUM(C214:I214)=SUM(M214:Q214),SUM(C214:I214),SUM(M214:Q214)-SUM(C214:I214))</f>
        <v>774887</v>
      </c>
      <c r="L214" s="19"/>
      <c r="M214" s="19">
        <v>574179</v>
      </c>
      <c r="N214" s="19"/>
      <c r="O214" s="19">
        <v>144744</v>
      </c>
      <c r="P214" s="19"/>
      <c r="Q214" s="19">
        <v>55964</v>
      </c>
      <c r="R214" s="6"/>
    </row>
    <row r="215" spans="1:18" s="3" customFormat="1" ht="13.5" customHeight="1">
      <c r="A215" s="19" t="s">
        <v>34</v>
      </c>
      <c r="B215" s="20" t="s">
        <v>13</v>
      </c>
      <c r="C215" s="19">
        <v>35153</v>
      </c>
      <c r="D215" s="19"/>
      <c r="E215" s="19">
        <v>0</v>
      </c>
      <c r="F215" s="19"/>
      <c r="G215" s="19">
        <v>65170</v>
      </c>
      <c r="H215" s="19"/>
      <c r="I215" s="19">
        <v>8849</v>
      </c>
      <c r="J215" s="19"/>
      <c r="K215" s="19">
        <f>IF(SUM(C215:I215)=SUM(M215:Q215),SUM(C215:I215),SUM(M215:Q215)-SUM(C215:I215))</f>
        <v>109172</v>
      </c>
      <c r="L215" s="19"/>
      <c r="M215" s="19">
        <v>70039</v>
      </c>
      <c r="N215" s="19"/>
      <c r="O215" s="19">
        <v>39133</v>
      </c>
      <c r="P215" s="19"/>
      <c r="Q215" s="19">
        <v>0</v>
      </c>
      <c r="R215" s="6"/>
    </row>
    <row r="216" spans="1:18" s="3" customFormat="1" ht="13.5" customHeight="1">
      <c r="A216" s="19" t="s">
        <v>60</v>
      </c>
      <c r="B216" s="20" t="s">
        <v>13</v>
      </c>
      <c r="C216" s="22">
        <v>72945</v>
      </c>
      <c r="D216" s="19"/>
      <c r="E216" s="22">
        <v>0</v>
      </c>
      <c r="F216" s="19"/>
      <c r="G216" s="22">
        <v>178540</v>
      </c>
      <c r="H216" s="19"/>
      <c r="I216" s="22">
        <v>960</v>
      </c>
      <c r="J216" s="19"/>
      <c r="K216" s="22">
        <f>IF(SUM(C216:I216)=SUM(M216:Q216),SUM(C216:I216),SUM(M216:Q216)-SUM(C216:I216))</f>
        <v>252445</v>
      </c>
      <c r="L216" s="19"/>
      <c r="M216" s="22">
        <v>179403</v>
      </c>
      <c r="N216" s="19"/>
      <c r="O216" s="22">
        <v>42603</v>
      </c>
      <c r="P216" s="19"/>
      <c r="Q216" s="22">
        <v>30439</v>
      </c>
      <c r="R216" s="6"/>
    </row>
    <row r="217" spans="1:18" s="3" customFormat="1" ht="13.5" customHeight="1">
      <c r="A217" s="19" t="s">
        <v>137</v>
      </c>
      <c r="B217" s="20" t="s">
        <v>13</v>
      </c>
      <c r="C217" s="22">
        <f>SUM(C214:C216)</f>
        <v>882985</v>
      </c>
      <c r="D217" s="19"/>
      <c r="E217" s="22">
        <v>0</v>
      </c>
      <c r="F217" s="19"/>
      <c r="G217" s="22">
        <f>SUM(G214:G216)</f>
        <v>243710</v>
      </c>
      <c r="H217" s="19"/>
      <c r="I217" s="22">
        <f>SUM(I214:I216)</f>
        <v>9809</v>
      </c>
      <c r="J217" s="19"/>
      <c r="K217" s="23">
        <f>IF(SUM(C217:I217)=SUM(M217:Q217),SUM(C217:I217),SUM(M217:Q217)-SUM(C217:I217))</f>
        <v>1136504</v>
      </c>
      <c r="L217" s="19"/>
      <c r="M217" s="22">
        <f>SUM(M214:M216)</f>
        <v>823621</v>
      </c>
      <c r="N217" s="19"/>
      <c r="O217" s="22">
        <f>SUM(O214:O216)</f>
        <v>226480</v>
      </c>
      <c r="P217" s="19"/>
      <c r="Q217" s="22">
        <f>SUM(Q214:Q216)</f>
        <v>86403</v>
      </c>
      <c r="R217" s="6"/>
    </row>
    <row r="218" spans="1:18" s="3" customFormat="1" ht="13.5" customHeight="1">
      <c r="A218" s="19"/>
      <c r="B218" s="20" t="s">
        <v>13</v>
      </c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6"/>
    </row>
    <row r="219" spans="1:18" s="3" customFormat="1" ht="13.5" customHeight="1">
      <c r="A219" s="19" t="s">
        <v>17</v>
      </c>
      <c r="B219" s="20" t="s">
        <v>13</v>
      </c>
      <c r="C219" s="19" t="s">
        <v>13</v>
      </c>
      <c r="D219" s="19"/>
      <c r="E219" s="19" t="s">
        <v>13</v>
      </c>
      <c r="F219" s="19"/>
      <c r="G219" s="19" t="s">
        <v>13</v>
      </c>
      <c r="H219" s="19"/>
      <c r="I219" s="19" t="s">
        <v>13</v>
      </c>
      <c r="J219" s="19"/>
      <c r="K219" s="19"/>
      <c r="L219" s="19"/>
      <c r="M219" s="19" t="s">
        <v>13</v>
      </c>
      <c r="N219" s="19"/>
      <c r="O219" s="19" t="s">
        <v>13</v>
      </c>
      <c r="P219" s="19"/>
      <c r="Q219" s="19" t="s">
        <v>13</v>
      </c>
      <c r="R219" s="6"/>
    </row>
    <row r="220" spans="1:18" s="3" customFormat="1" ht="13.5" customHeight="1">
      <c r="A220" s="19" t="s">
        <v>245</v>
      </c>
      <c r="B220" s="20"/>
      <c r="C220" s="19">
        <v>674642</v>
      </c>
      <c r="D220" s="19"/>
      <c r="E220" s="19">
        <v>0</v>
      </c>
      <c r="F220" s="19"/>
      <c r="G220" s="19">
        <v>312442</v>
      </c>
      <c r="H220" s="19"/>
      <c r="I220" s="19">
        <v>20</v>
      </c>
      <c r="J220" s="19"/>
      <c r="K220" s="19">
        <f aca="true" t="shared" si="7" ref="K220:K232">IF(SUM(C220:I220)=SUM(M220:Q220),SUM(C220:I220),SUM(M220:Q220)-SUM(C220:I220))</f>
        <v>987104</v>
      </c>
      <c r="L220" s="19"/>
      <c r="M220" s="19">
        <v>567673</v>
      </c>
      <c r="N220" s="19"/>
      <c r="O220" s="19">
        <v>315668</v>
      </c>
      <c r="P220" s="19"/>
      <c r="Q220" s="19">
        <v>103763</v>
      </c>
      <c r="R220" s="6"/>
    </row>
    <row r="221" spans="1:18" s="3" customFormat="1" ht="13.5" customHeight="1">
      <c r="A221" s="19" t="s">
        <v>89</v>
      </c>
      <c r="B221" s="20" t="s">
        <v>13</v>
      </c>
      <c r="C221" s="19">
        <v>173238</v>
      </c>
      <c r="D221" s="19"/>
      <c r="E221" s="19">
        <v>3098290</v>
      </c>
      <c r="F221" s="19"/>
      <c r="G221" s="19">
        <v>1183999</v>
      </c>
      <c r="H221" s="19"/>
      <c r="I221" s="19">
        <v>263728</v>
      </c>
      <c r="J221" s="19"/>
      <c r="K221" s="19">
        <f t="shared" si="7"/>
        <v>4719255</v>
      </c>
      <c r="L221" s="19"/>
      <c r="M221" s="19">
        <v>1754272</v>
      </c>
      <c r="N221" s="19"/>
      <c r="O221" s="19">
        <v>2202822</v>
      </c>
      <c r="P221" s="19"/>
      <c r="Q221" s="19">
        <v>762161</v>
      </c>
      <c r="R221" s="6"/>
    </row>
    <row r="222" spans="1:18" s="3" customFormat="1" ht="13.5" customHeight="1">
      <c r="A222" s="19" t="s">
        <v>62</v>
      </c>
      <c r="B222" s="20" t="s">
        <v>13</v>
      </c>
      <c r="C222" s="19">
        <v>1296456</v>
      </c>
      <c r="D222" s="19"/>
      <c r="E222" s="19">
        <v>786430</v>
      </c>
      <c r="F222" s="19"/>
      <c r="G222" s="19">
        <v>790802</v>
      </c>
      <c r="H222" s="19"/>
      <c r="I222" s="19">
        <v>78194</v>
      </c>
      <c r="J222" s="19"/>
      <c r="K222" s="19">
        <f t="shared" si="7"/>
        <v>2951882</v>
      </c>
      <c r="L222" s="19"/>
      <c r="M222" s="19">
        <v>1530429</v>
      </c>
      <c r="N222" s="19"/>
      <c r="O222" s="19">
        <v>846316</v>
      </c>
      <c r="P222" s="19"/>
      <c r="Q222" s="19">
        <v>575137</v>
      </c>
      <c r="R222" s="6"/>
    </row>
    <row r="223" spans="1:18" s="3" customFormat="1" ht="13.5" customHeight="1">
      <c r="A223" s="19" t="s">
        <v>63</v>
      </c>
      <c r="B223" s="20" t="s">
        <v>13</v>
      </c>
      <c r="C223" s="19">
        <v>230173</v>
      </c>
      <c r="D223" s="19"/>
      <c r="E223" s="19">
        <v>613652</v>
      </c>
      <c r="F223" s="19"/>
      <c r="G223" s="19">
        <v>416529</v>
      </c>
      <c r="H223" s="19"/>
      <c r="I223" s="19">
        <v>87548</v>
      </c>
      <c r="J223" s="19"/>
      <c r="K223" s="19">
        <f t="shared" si="7"/>
        <v>1347902</v>
      </c>
      <c r="L223" s="19"/>
      <c r="M223" s="19">
        <v>866012</v>
      </c>
      <c r="N223" s="19"/>
      <c r="O223" s="19">
        <v>224417</v>
      </c>
      <c r="P223" s="19"/>
      <c r="Q223" s="19">
        <v>257473</v>
      </c>
      <c r="R223" s="6"/>
    </row>
    <row r="224" spans="1:18" s="3" customFormat="1" ht="13.5" customHeight="1">
      <c r="A224" s="19" t="s">
        <v>90</v>
      </c>
      <c r="B224" s="20" t="s">
        <v>13</v>
      </c>
      <c r="C224" s="19">
        <v>0</v>
      </c>
      <c r="D224" s="19"/>
      <c r="E224" s="19">
        <v>0</v>
      </c>
      <c r="F224" s="19"/>
      <c r="G224" s="19">
        <v>98247</v>
      </c>
      <c r="H224" s="19"/>
      <c r="I224" s="19">
        <v>12017</v>
      </c>
      <c r="J224" s="19"/>
      <c r="K224" s="19">
        <f t="shared" si="7"/>
        <v>110264</v>
      </c>
      <c r="L224" s="19"/>
      <c r="M224" s="19">
        <v>85922</v>
      </c>
      <c r="N224" s="19"/>
      <c r="O224" s="19">
        <v>4069</v>
      </c>
      <c r="P224" s="19"/>
      <c r="Q224" s="19">
        <v>20273</v>
      </c>
      <c r="R224" s="6"/>
    </row>
    <row r="225" spans="1:18" s="3" customFormat="1" ht="13.5" customHeight="1">
      <c r="A225" s="19" t="s">
        <v>91</v>
      </c>
      <c r="B225" s="20" t="s">
        <v>13</v>
      </c>
      <c r="C225" s="19">
        <v>54613</v>
      </c>
      <c r="D225" s="19"/>
      <c r="E225" s="19">
        <v>76230</v>
      </c>
      <c r="F225" s="19"/>
      <c r="G225" s="19">
        <v>282771</v>
      </c>
      <c r="H225" s="19"/>
      <c r="I225" s="19">
        <v>20586</v>
      </c>
      <c r="J225" s="19"/>
      <c r="K225" s="19">
        <f t="shared" si="7"/>
        <v>434200</v>
      </c>
      <c r="L225" s="19"/>
      <c r="M225" s="19">
        <v>267252</v>
      </c>
      <c r="N225" s="19"/>
      <c r="O225" s="19">
        <v>75916</v>
      </c>
      <c r="P225" s="19"/>
      <c r="Q225" s="19">
        <v>91032</v>
      </c>
      <c r="R225" s="6"/>
    </row>
    <row r="226" spans="1:18" s="3" customFormat="1" ht="13.5" customHeight="1">
      <c r="A226" s="19" t="s">
        <v>92</v>
      </c>
      <c r="B226" s="20" t="s">
        <v>13</v>
      </c>
      <c r="C226" s="19">
        <v>0</v>
      </c>
      <c r="D226" s="19"/>
      <c r="E226" s="19">
        <v>0</v>
      </c>
      <c r="F226" s="19"/>
      <c r="G226" s="19">
        <v>36</v>
      </c>
      <c r="H226" s="19"/>
      <c r="I226" s="19">
        <v>0</v>
      </c>
      <c r="J226" s="19"/>
      <c r="K226" s="19">
        <f t="shared" si="7"/>
        <v>36</v>
      </c>
      <c r="L226" s="19"/>
      <c r="M226" s="19">
        <v>0</v>
      </c>
      <c r="N226" s="19"/>
      <c r="O226" s="19">
        <v>36</v>
      </c>
      <c r="P226" s="19"/>
      <c r="Q226" s="19">
        <v>0</v>
      </c>
      <c r="R226" s="6"/>
    </row>
    <row r="227" spans="1:18" s="3" customFormat="1" ht="13.5" customHeight="1">
      <c r="A227" s="19" t="s">
        <v>34</v>
      </c>
      <c r="B227" s="20" t="s">
        <v>13</v>
      </c>
      <c r="C227" s="19">
        <v>-9523</v>
      </c>
      <c r="D227" s="19"/>
      <c r="E227" s="19">
        <v>724138</v>
      </c>
      <c r="F227" s="19"/>
      <c r="G227" s="19">
        <v>373438</v>
      </c>
      <c r="H227" s="19"/>
      <c r="I227" s="19">
        <v>101197</v>
      </c>
      <c r="J227" s="19"/>
      <c r="K227" s="19">
        <f t="shared" si="7"/>
        <v>1189250</v>
      </c>
      <c r="L227" s="19"/>
      <c r="M227" s="19">
        <v>658699</v>
      </c>
      <c r="N227" s="19"/>
      <c r="O227" s="19">
        <v>335819</v>
      </c>
      <c r="P227" s="19"/>
      <c r="Q227" s="19">
        <v>194732</v>
      </c>
      <c r="R227" s="6"/>
    </row>
    <row r="228" spans="1:18" s="3" customFormat="1" ht="13.5" customHeight="1">
      <c r="A228" s="19" t="s">
        <v>32</v>
      </c>
      <c r="B228" s="20" t="s">
        <v>13</v>
      </c>
      <c r="C228" s="19">
        <v>4827421</v>
      </c>
      <c r="D228" s="19"/>
      <c r="E228" s="19">
        <v>0</v>
      </c>
      <c r="F228" s="19"/>
      <c r="G228" s="19">
        <v>0</v>
      </c>
      <c r="H228" s="19"/>
      <c r="I228" s="19">
        <v>27219</v>
      </c>
      <c r="J228" s="19"/>
      <c r="K228" s="19">
        <f t="shared" si="7"/>
        <v>4854640</v>
      </c>
      <c r="L228" s="19"/>
      <c r="M228" s="19">
        <v>2729579</v>
      </c>
      <c r="N228" s="19"/>
      <c r="O228" s="19">
        <v>1425410</v>
      </c>
      <c r="P228" s="19"/>
      <c r="Q228" s="19">
        <v>699651</v>
      </c>
      <c r="R228" s="6"/>
    </row>
    <row r="229" spans="1:18" s="3" customFormat="1" ht="13.5" customHeight="1">
      <c r="A229" s="19" t="s">
        <v>93</v>
      </c>
      <c r="B229" s="20" t="s">
        <v>13</v>
      </c>
      <c r="C229" s="19">
        <v>807284</v>
      </c>
      <c r="D229" s="19"/>
      <c r="E229" s="19">
        <v>887404</v>
      </c>
      <c r="F229" s="19"/>
      <c r="G229" s="19">
        <v>372494</v>
      </c>
      <c r="H229" s="19"/>
      <c r="I229" s="19">
        <v>120536</v>
      </c>
      <c r="J229" s="19"/>
      <c r="K229" s="19">
        <f t="shared" si="7"/>
        <v>2187718</v>
      </c>
      <c r="L229" s="19"/>
      <c r="M229" s="19">
        <v>1319970</v>
      </c>
      <c r="N229" s="19"/>
      <c r="O229" s="19">
        <v>499248</v>
      </c>
      <c r="P229" s="19"/>
      <c r="Q229" s="19">
        <v>368500</v>
      </c>
      <c r="R229" s="6"/>
    </row>
    <row r="230" spans="1:18" s="3" customFormat="1" ht="13.5" customHeight="1">
      <c r="A230" s="19" t="s">
        <v>65</v>
      </c>
      <c r="B230" s="20" t="s">
        <v>13</v>
      </c>
      <c r="C230" s="19">
        <v>19052</v>
      </c>
      <c r="D230" s="19"/>
      <c r="E230" s="19">
        <v>0</v>
      </c>
      <c r="F230" s="19"/>
      <c r="G230" s="19">
        <v>445990</v>
      </c>
      <c r="H230" s="19"/>
      <c r="I230" s="19">
        <v>58992</v>
      </c>
      <c r="J230" s="19"/>
      <c r="K230" s="19">
        <f t="shared" si="7"/>
        <v>524034</v>
      </c>
      <c r="L230" s="19"/>
      <c r="M230" s="19">
        <v>320795</v>
      </c>
      <c r="N230" s="19"/>
      <c r="O230" s="19">
        <v>134840</v>
      </c>
      <c r="P230" s="19"/>
      <c r="Q230" s="19">
        <v>68399</v>
      </c>
      <c r="R230" s="6"/>
    </row>
    <row r="231" spans="1:18" s="3" customFormat="1" ht="13.5" customHeight="1">
      <c r="A231" s="19" t="s">
        <v>174</v>
      </c>
      <c r="B231" s="20"/>
      <c r="C231" s="19">
        <v>592037</v>
      </c>
      <c r="D231" s="19"/>
      <c r="E231" s="19">
        <v>418251</v>
      </c>
      <c r="F231" s="19"/>
      <c r="G231" s="19">
        <v>222204</v>
      </c>
      <c r="H231" s="19"/>
      <c r="I231" s="19">
        <v>50196</v>
      </c>
      <c r="J231" s="19"/>
      <c r="K231" s="19">
        <f t="shared" si="7"/>
        <v>1282688</v>
      </c>
      <c r="L231" s="19"/>
      <c r="M231" s="19">
        <v>445607</v>
      </c>
      <c r="N231" s="19"/>
      <c r="O231" s="19">
        <v>549112</v>
      </c>
      <c r="P231" s="19"/>
      <c r="Q231" s="19">
        <v>287969</v>
      </c>
      <c r="R231" s="6"/>
    </row>
    <row r="232" spans="1:18" s="3" customFormat="1" ht="13.5" customHeight="1">
      <c r="A232" s="19" t="s">
        <v>94</v>
      </c>
      <c r="B232" s="20" t="s">
        <v>13</v>
      </c>
      <c r="C232" s="22">
        <v>0</v>
      </c>
      <c r="D232" s="19"/>
      <c r="E232" s="22">
        <v>200458</v>
      </c>
      <c r="F232" s="19"/>
      <c r="G232" s="22">
        <v>0</v>
      </c>
      <c r="H232" s="19"/>
      <c r="I232" s="22">
        <v>1225</v>
      </c>
      <c r="J232" s="19"/>
      <c r="K232" s="22">
        <f t="shared" si="7"/>
        <v>201683</v>
      </c>
      <c r="L232" s="19"/>
      <c r="M232" s="22">
        <v>166676</v>
      </c>
      <c r="N232" s="19"/>
      <c r="O232" s="22">
        <v>35007</v>
      </c>
      <c r="P232" s="19"/>
      <c r="Q232" s="22">
        <v>0</v>
      </c>
      <c r="R232" s="6"/>
    </row>
    <row r="233" spans="1:18" s="3" customFormat="1" ht="13.5" customHeight="1">
      <c r="A233" s="19" t="s">
        <v>147</v>
      </c>
      <c r="B233" s="20" t="s">
        <v>13</v>
      </c>
      <c r="C233" s="22">
        <f>SUM(C220:C232)</f>
        <v>8665393</v>
      </c>
      <c r="D233" s="19"/>
      <c r="E233" s="22">
        <f>SUM(E220:E232)</f>
        <v>6804853</v>
      </c>
      <c r="F233" s="19"/>
      <c r="G233" s="22">
        <f>SUM(G220:G232)</f>
        <v>4498952</v>
      </c>
      <c r="H233" s="19"/>
      <c r="I233" s="22">
        <f>SUM(I220:I232)</f>
        <v>821458</v>
      </c>
      <c r="J233" s="19"/>
      <c r="K233" s="23">
        <f>SUM(K220:K232)</f>
        <v>20790656</v>
      </c>
      <c r="L233" s="19"/>
      <c r="M233" s="22">
        <f>SUM(M220:M232)</f>
        <v>10712886</v>
      </c>
      <c r="N233" s="19"/>
      <c r="O233" s="22">
        <f>SUM(O220:O232)</f>
        <v>6648680</v>
      </c>
      <c r="P233" s="19"/>
      <c r="Q233" s="22">
        <f>SUM(Q220:Q232)</f>
        <v>3429090</v>
      </c>
      <c r="R233" s="6"/>
    </row>
    <row r="234" spans="1:18" s="3" customFormat="1" ht="13.5" customHeight="1">
      <c r="A234" s="19"/>
      <c r="B234" s="20" t="s">
        <v>13</v>
      </c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6"/>
    </row>
    <row r="235" spans="1:18" s="3" customFormat="1" ht="13.5" customHeight="1">
      <c r="A235" s="19" t="s">
        <v>219</v>
      </c>
      <c r="B235" s="20"/>
      <c r="C235" s="22">
        <v>201177</v>
      </c>
      <c r="D235" s="19"/>
      <c r="E235" s="22">
        <v>0</v>
      </c>
      <c r="F235" s="19"/>
      <c r="G235" s="22">
        <v>46381</v>
      </c>
      <c r="H235" s="19"/>
      <c r="I235" s="22">
        <v>0</v>
      </c>
      <c r="J235" s="19"/>
      <c r="K235" s="22">
        <f>IF(SUM(C235:I235)=SUM(M235:Q235),SUM(C235:I235),SUM(M235:Q235)-SUM(C235:I235))</f>
        <v>247558</v>
      </c>
      <c r="L235" s="19"/>
      <c r="M235" s="22">
        <v>211591</v>
      </c>
      <c r="N235" s="19"/>
      <c r="O235" s="22">
        <v>4789</v>
      </c>
      <c r="P235" s="19"/>
      <c r="Q235" s="22">
        <v>31178</v>
      </c>
      <c r="R235" s="6"/>
    </row>
    <row r="236" spans="1:18" s="3" customFormat="1" ht="13.5" customHeight="1">
      <c r="A236" s="19"/>
      <c r="B236" s="20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6"/>
    </row>
    <row r="237" spans="1:18" s="3" customFormat="1" ht="13.5" customHeight="1">
      <c r="A237" s="19" t="s">
        <v>95</v>
      </c>
      <c r="B237" s="20" t="s">
        <v>13</v>
      </c>
      <c r="C237" s="22">
        <v>0</v>
      </c>
      <c r="D237" s="19"/>
      <c r="E237" s="22">
        <v>0</v>
      </c>
      <c r="F237" s="19"/>
      <c r="G237" s="22">
        <v>25693</v>
      </c>
      <c r="H237" s="19"/>
      <c r="I237" s="22">
        <v>18413</v>
      </c>
      <c r="J237" s="19"/>
      <c r="K237" s="22">
        <f>IF(SUM(C237:I237)=SUM(M237:Q237),SUM(C237:I237),SUM(M237:Q237)-SUM(C237:I237))</f>
        <v>44106</v>
      </c>
      <c r="L237" s="19"/>
      <c r="M237" s="22">
        <v>0</v>
      </c>
      <c r="N237" s="19"/>
      <c r="O237" s="22">
        <v>44106</v>
      </c>
      <c r="P237" s="19"/>
      <c r="Q237" s="22">
        <v>0</v>
      </c>
      <c r="R237" s="6"/>
    </row>
    <row r="238" spans="1:18" s="3" customFormat="1" ht="13.5" customHeight="1">
      <c r="A238" s="19"/>
      <c r="B238" s="20" t="s">
        <v>13</v>
      </c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6"/>
    </row>
    <row r="239" spans="1:18" s="3" customFormat="1" ht="13.5" customHeight="1">
      <c r="A239" s="19" t="s">
        <v>289</v>
      </c>
      <c r="B239" s="20" t="s">
        <v>13</v>
      </c>
      <c r="C239" s="19" t="s">
        <v>13</v>
      </c>
      <c r="D239" s="19"/>
      <c r="E239" s="19" t="s">
        <v>13</v>
      </c>
      <c r="F239" s="19"/>
      <c r="G239" s="19" t="s">
        <v>13</v>
      </c>
      <c r="H239" s="19"/>
      <c r="I239" s="19" t="s">
        <v>13</v>
      </c>
      <c r="J239" s="19"/>
      <c r="K239" s="19"/>
      <c r="L239" s="19"/>
      <c r="M239" s="19" t="s">
        <v>13</v>
      </c>
      <c r="N239" s="19"/>
      <c r="O239" s="19" t="s">
        <v>13</v>
      </c>
      <c r="P239" s="19"/>
      <c r="Q239" s="19" t="s">
        <v>13</v>
      </c>
      <c r="R239" s="6"/>
    </row>
    <row r="240" spans="1:18" s="3" customFormat="1" ht="13.5" customHeight="1">
      <c r="A240" s="19" t="s">
        <v>80</v>
      </c>
      <c r="B240" s="20" t="s">
        <v>13</v>
      </c>
      <c r="C240" s="19">
        <v>160375</v>
      </c>
      <c r="D240" s="19"/>
      <c r="E240" s="19">
        <v>350865</v>
      </c>
      <c r="F240" s="19"/>
      <c r="G240" s="19">
        <v>0</v>
      </c>
      <c r="H240" s="19"/>
      <c r="I240" s="19">
        <v>0</v>
      </c>
      <c r="J240" s="19"/>
      <c r="K240" s="19">
        <f aca="true" t="shared" si="8" ref="K240:K252">IF(SUM(C240:I240)=SUM(M240:Q240),SUM(C240:I240),SUM(M240:Q240)-SUM(C240:I240))</f>
        <v>511240</v>
      </c>
      <c r="L240" s="19"/>
      <c r="M240" s="19">
        <v>331204</v>
      </c>
      <c r="N240" s="19"/>
      <c r="O240" s="19">
        <v>34123</v>
      </c>
      <c r="P240" s="19"/>
      <c r="Q240" s="19">
        <v>145913</v>
      </c>
      <c r="R240" s="6"/>
    </row>
    <row r="241" spans="1:18" s="3" customFormat="1" ht="13.5" customHeight="1">
      <c r="A241" s="19" t="s">
        <v>130</v>
      </c>
      <c r="B241" s="20"/>
      <c r="C241" s="19">
        <v>1879</v>
      </c>
      <c r="D241" s="19"/>
      <c r="E241" s="19">
        <v>0</v>
      </c>
      <c r="F241" s="19"/>
      <c r="G241" s="19">
        <v>12107</v>
      </c>
      <c r="H241" s="19"/>
      <c r="I241" s="19">
        <v>0</v>
      </c>
      <c r="J241" s="19"/>
      <c r="K241" s="19">
        <f t="shared" si="8"/>
        <v>13986</v>
      </c>
      <c r="L241" s="19"/>
      <c r="M241" s="19">
        <v>4312</v>
      </c>
      <c r="N241" s="19"/>
      <c r="O241" s="19">
        <v>5747</v>
      </c>
      <c r="P241" s="19"/>
      <c r="Q241" s="19">
        <v>3927</v>
      </c>
      <c r="R241" s="6"/>
    </row>
    <row r="242" spans="1:18" s="3" customFormat="1" ht="13.5" customHeight="1">
      <c r="A242" s="19" t="s">
        <v>81</v>
      </c>
      <c r="B242" s="20" t="s">
        <v>13</v>
      </c>
      <c r="C242" s="19">
        <v>118721</v>
      </c>
      <c r="D242" s="19"/>
      <c r="E242" s="19">
        <v>0</v>
      </c>
      <c r="F242" s="19"/>
      <c r="G242" s="19">
        <v>46809</v>
      </c>
      <c r="H242" s="19"/>
      <c r="I242" s="19">
        <v>2948</v>
      </c>
      <c r="J242" s="19"/>
      <c r="K242" s="19">
        <f t="shared" si="8"/>
        <v>168478</v>
      </c>
      <c r="L242" s="19"/>
      <c r="M242" s="19">
        <v>129631</v>
      </c>
      <c r="N242" s="19"/>
      <c r="O242" s="19">
        <v>38847</v>
      </c>
      <c r="P242" s="19"/>
      <c r="Q242" s="19">
        <v>0</v>
      </c>
      <c r="R242" s="6"/>
    </row>
    <row r="243" spans="1:18" s="3" customFormat="1" ht="13.5" customHeight="1">
      <c r="A243" s="19" t="s">
        <v>82</v>
      </c>
      <c r="B243" s="20" t="s">
        <v>13</v>
      </c>
      <c r="C243" s="19">
        <v>0</v>
      </c>
      <c r="D243" s="19"/>
      <c r="E243" s="19">
        <v>0</v>
      </c>
      <c r="F243" s="19"/>
      <c r="G243" s="19">
        <v>50336</v>
      </c>
      <c r="H243" s="19"/>
      <c r="I243" s="19">
        <v>0</v>
      </c>
      <c r="J243" s="19"/>
      <c r="K243" s="19">
        <f t="shared" si="8"/>
        <v>50336</v>
      </c>
      <c r="L243" s="19"/>
      <c r="M243" s="19">
        <v>36364</v>
      </c>
      <c r="N243" s="19"/>
      <c r="O243" s="19">
        <v>13972</v>
      </c>
      <c r="P243" s="19"/>
      <c r="Q243" s="19">
        <v>0</v>
      </c>
      <c r="R243" s="6"/>
    </row>
    <row r="244" spans="1:18" s="3" customFormat="1" ht="13.5" customHeight="1">
      <c r="A244" s="19" t="s">
        <v>37</v>
      </c>
      <c r="B244" s="20"/>
      <c r="C244" s="19">
        <v>45184</v>
      </c>
      <c r="D244" s="19"/>
      <c r="E244" s="19">
        <v>0</v>
      </c>
      <c r="F244" s="19"/>
      <c r="G244" s="19">
        <v>0</v>
      </c>
      <c r="H244" s="19"/>
      <c r="I244" s="19">
        <v>9522</v>
      </c>
      <c r="J244" s="19"/>
      <c r="K244" s="19">
        <f t="shared" si="8"/>
        <v>54706</v>
      </c>
      <c r="L244" s="19"/>
      <c r="M244" s="19">
        <v>40738</v>
      </c>
      <c r="N244" s="19"/>
      <c r="O244" s="19">
        <v>13968</v>
      </c>
      <c r="P244" s="19"/>
      <c r="Q244" s="19">
        <v>0</v>
      </c>
      <c r="R244" s="6"/>
    </row>
    <row r="245" spans="1:18" s="3" customFormat="1" ht="13.5" customHeight="1">
      <c r="A245" s="19" t="s">
        <v>83</v>
      </c>
      <c r="B245" s="20" t="s">
        <v>13</v>
      </c>
      <c r="C245" s="19">
        <v>18463</v>
      </c>
      <c r="D245" s="19"/>
      <c r="E245" s="19">
        <v>0</v>
      </c>
      <c r="F245" s="19"/>
      <c r="G245" s="19">
        <v>23401</v>
      </c>
      <c r="H245" s="19"/>
      <c r="I245" s="19">
        <v>3291</v>
      </c>
      <c r="J245" s="19"/>
      <c r="K245" s="19">
        <f>IF(SUM(C245:I245)=SUM(M245:Q245),SUM(C245:I245),SUM(M245:Q245)-SUM(C245:I245))</f>
        <v>45155</v>
      </c>
      <c r="L245" s="19"/>
      <c r="M245" s="19">
        <v>24142</v>
      </c>
      <c r="N245" s="19"/>
      <c r="O245" s="19">
        <v>21013</v>
      </c>
      <c r="P245" s="19"/>
      <c r="Q245" s="19">
        <v>0</v>
      </c>
      <c r="R245" s="6"/>
    </row>
    <row r="246" spans="1:18" s="3" customFormat="1" ht="13.5" customHeight="1">
      <c r="A246" s="19" t="s">
        <v>84</v>
      </c>
      <c r="B246" s="20" t="s">
        <v>13</v>
      </c>
      <c r="C246" s="19">
        <v>167850</v>
      </c>
      <c r="D246" s="19"/>
      <c r="E246" s="19">
        <v>317350</v>
      </c>
      <c r="F246" s="19"/>
      <c r="G246" s="19">
        <v>462792</v>
      </c>
      <c r="H246" s="19"/>
      <c r="I246" s="19">
        <v>61578</v>
      </c>
      <c r="J246" s="19"/>
      <c r="K246" s="19">
        <f t="shared" si="8"/>
        <v>1009570</v>
      </c>
      <c r="L246" s="19"/>
      <c r="M246" s="19">
        <v>558179</v>
      </c>
      <c r="N246" s="19"/>
      <c r="O246" s="19">
        <v>270764</v>
      </c>
      <c r="P246" s="19"/>
      <c r="Q246" s="19">
        <v>180627</v>
      </c>
      <c r="R246" s="6"/>
    </row>
    <row r="247" spans="1:18" s="3" customFormat="1" ht="13.5" customHeight="1">
      <c r="A247" s="19" t="s">
        <v>40</v>
      </c>
      <c r="B247" s="20" t="s">
        <v>13</v>
      </c>
      <c r="C247" s="19">
        <v>0</v>
      </c>
      <c r="D247" s="19"/>
      <c r="E247" s="19">
        <v>0</v>
      </c>
      <c r="F247" s="19"/>
      <c r="G247" s="19">
        <v>101802</v>
      </c>
      <c r="H247" s="19"/>
      <c r="I247" s="19">
        <v>8028</v>
      </c>
      <c r="J247" s="19"/>
      <c r="K247" s="19">
        <f t="shared" si="8"/>
        <v>109830</v>
      </c>
      <c r="L247" s="19"/>
      <c r="M247" s="19">
        <v>55748</v>
      </c>
      <c r="N247" s="19"/>
      <c r="O247" s="19">
        <v>41507</v>
      </c>
      <c r="P247" s="19"/>
      <c r="Q247" s="19">
        <v>12575</v>
      </c>
      <c r="R247" s="6"/>
    </row>
    <row r="248" spans="1:18" s="3" customFormat="1" ht="13.5" customHeight="1">
      <c r="A248" s="19" t="s">
        <v>34</v>
      </c>
      <c r="B248" s="20" t="s">
        <v>13</v>
      </c>
      <c r="C248" s="19">
        <v>40</v>
      </c>
      <c r="D248" s="19"/>
      <c r="E248" s="19">
        <v>0</v>
      </c>
      <c r="F248" s="19"/>
      <c r="G248" s="19">
        <v>0</v>
      </c>
      <c r="H248" s="19"/>
      <c r="I248" s="19">
        <v>0</v>
      </c>
      <c r="J248" s="19"/>
      <c r="K248" s="19">
        <f t="shared" si="8"/>
        <v>40</v>
      </c>
      <c r="L248" s="19"/>
      <c r="M248" s="19">
        <v>0</v>
      </c>
      <c r="N248" s="19"/>
      <c r="O248" s="19">
        <v>40</v>
      </c>
      <c r="P248" s="19"/>
      <c r="Q248" s="19">
        <v>0</v>
      </c>
      <c r="R248" s="6"/>
    </row>
    <row r="249" spans="1:18" s="3" customFormat="1" ht="13.5" customHeight="1">
      <c r="A249" s="19" t="s">
        <v>42</v>
      </c>
      <c r="B249" s="20"/>
      <c r="C249" s="19">
        <v>0</v>
      </c>
      <c r="D249" s="19"/>
      <c r="E249" s="19">
        <v>0</v>
      </c>
      <c r="F249" s="19"/>
      <c r="G249" s="19">
        <v>0</v>
      </c>
      <c r="H249" s="19"/>
      <c r="I249" s="19">
        <v>1000</v>
      </c>
      <c r="J249" s="19"/>
      <c r="K249" s="19">
        <f t="shared" si="8"/>
        <v>1000</v>
      </c>
      <c r="L249" s="19"/>
      <c r="M249" s="19">
        <v>1000</v>
      </c>
      <c r="N249" s="19"/>
      <c r="O249" s="19">
        <v>0</v>
      </c>
      <c r="P249" s="19"/>
      <c r="Q249" s="19">
        <v>0</v>
      </c>
      <c r="R249" s="6"/>
    </row>
    <row r="250" spans="1:18" s="3" customFormat="1" ht="13.5" customHeight="1">
      <c r="A250" s="19" t="s">
        <v>43</v>
      </c>
      <c r="B250" s="20" t="s">
        <v>13</v>
      </c>
      <c r="C250" s="19">
        <v>-180</v>
      </c>
      <c r="D250" s="19"/>
      <c r="E250" s="19">
        <v>71713</v>
      </c>
      <c r="F250" s="19"/>
      <c r="G250" s="19">
        <v>28637</v>
      </c>
      <c r="H250" s="19"/>
      <c r="I250" s="19">
        <v>4276</v>
      </c>
      <c r="J250" s="19"/>
      <c r="K250" s="19">
        <f t="shared" si="8"/>
        <v>104446</v>
      </c>
      <c r="L250" s="19"/>
      <c r="M250" s="19">
        <v>64915</v>
      </c>
      <c r="N250" s="19"/>
      <c r="O250" s="19">
        <v>9616</v>
      </c>
      <c r="P250" s="19"/>
      <c r="Q250" s="19">
        <v>29915</v>
      </c>
      <c r="R250" s="6"/>
    </row>
    <row r="251" spans="1:18" s="3" customFormat="1" ht="13.5" customHeight="1">
      <c r="A251" s="19" t="s">
        <v>44</v>
      </c>
      <c r="B251" s="20" t="s">
        <v>13</v>
      </c>
      <c r="C251" s="19">
        <v>488455</v>
      </c>
      <c r="D251" s="19"/>
      <c r="E251" s="19">
        <v>581744</v>
      </c>
      <c r="F251" s="19"/>
      <c r="G251" s="19">
        <v>187710</v>
      </c>
      <c r="H251" s="19"/>
      <c r="I251" s="19">
        <v>11675</v>
      </c>
      <c r="J251" s="19"/>
      <c r="K251" s="19">
        <f t="shared" si="8"/>
        <v>1269584</v>
      </c>
      <c r="L251" s="19"/>
      <c r="M251" s="19">
        <v>835551</v>
      </c>
      <c r="N251" s="19"/>
      <c r="O251" s="19">
        <v>193052</v>
      </c>
      <c r="P251" s="19"/>
      <c r="Q251" s="19">
        <v>240981</v>
      </c>
      <c r="R251" s="6"/>
    </row>
    <row r="252" spans="1:18" s="3" customFormat="1" ht="13.5" customHeight="1">
      <c r="A252" s="19" t="s">
        <v>85</v>
      </c>
      <c r="B252" s="20" t="s">
        <v>13</v>
      </c>
      <c r="C252" s="22">
        <v>93366</v>
      </c>
      <c r="D252" s="19"/>
      <c r="E252" s="22">
        <v>530691</v>
      </c>
      <c r="F252" s="19"/>
      <c r="G252" s="19">
        <v>84181</v>
      </c>
      <c r="H252" s="19"/>
      <c r="I252" s="22">
        <v>15937</v>
      </c>
      <c r="J252" s="19"/>
      <c r="K252" s="22">
        <f t="shared" si="8"/>
        <v>724175</v>
      </c>
      <c r="L252" s="19"/>
      <c r="M252" s="22">
        <v>302724</v>
      </c>
      <c r="N252" s="19"/>
      <c r="O252" s="22">
        <v>274943</v>
      </c>
      <c r="P252" s="19"/>
      <c r="Q252" s="22">
        <v>146508</v>
      </c>
      <c r="R252" s="6"/>
    </row>
    <row r="253" spans="1:18" s="3" customFormat="1" ht="13.5" customHeight="1">
      <c r="A253" s="19" t="s">
        <v>294</v>
      </c>
      <c r="B253" s="20" t="s">
        <v>13</v>
      </c>
      <c r="C253" s="22">
        <f>SUM(C240:C252)</f>
        <v>1094153</v>
      </c>
      <c r="D253" s="19"/>
      <c r="E253" s="22">
        <f>SUM(E240:E252)</f>
        <v>1852363</v>
      </c>
      <c r="F253" s="19"/>
      <c r="G253" s="23">
        <f>SUM(G240:G252)</f>
        <v>997775</v>
      </c>
      <c r="H253" s="19"/>
      <c r="I253" s="22">
        <f>SUM(I240:I252)</f>
        <v>118255</v>
      </c>
      <c r="J253" s="19"/>
      <c r="K253" s="23">
        <f>IF(SUM(C253:I253)=SUM(M253:Q253),SUM(C253:I253),SUM(M253:Q253)-SUM(C253:I253))</f>
        <v>4062546</v>
      </c>
      <c r="L253" s="19"/>
      <c r="M253" s="22">
        <f>SUM(M240:M252)</f>
        <v>2384508</v>
      </c>
      <c r="N253" s="19"/>
      <c r="O253" s="22">
        <f>SUM(O240:O252)</f>
        <v>917592</v>
      </c>
      <c r="P253" s="19"/>
      <c r="Q253" s="22">
        <f>SUM(Q240:Q252)</f>
        <v>760446</v>
      </c>
      <c r="R253" s="6"/>
    </row>
    <row r="254" spans="1:18" s="3" customFormat="1" ht="13.5" customHeight="1">
      <c r="A254" s="19"/>
      <c r="B254" s="20" t="s">
        <v>13</v>
      </c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6"/>
    </row>
    <row r="255" spans="1:18" s="3" customFormat="1" ht="13.5" customHeight="1">
      <c r="A255" s="19" t="s">
        <v>197</v>
      </c>
      <c r="B255" s="20"/>
      <c r="C255" s="22">
        <v>3297</v>
      </c>
      <c r="D255" s="19"/>
      <c r="E255" s="22">
        <v>0</v>
      </c>
      <c r="F255" s="19"/>
      <c r="G255" s="22">
        <v>23832</v>
      </c>
      <c r="H255" s="19"/>
      <c r="I255" s="22">
        <v>10170</v>
      </c>
      <c r="J255" s="19"/>
      <c r="K255" s="22">
        <f>IF(SUM(C255:I255)=SUM(M255:Q255),SUM(C255:I255),SUM(M255:Q255)-SUM(C255:I255))</f>
        <v>37299</v>
      </c>
      <c r="L255" s="19"/>
      <c r="M255" s="22">
        <v>20839</v>
      </c>
      <c r="N255" s="19"/>
      <c r="O255" s="22">
        <v>11438</v>
      </c>
      <c r="P255" s="19"/>
      <c r="Q255" s="22">
        <v>5022</v>
      </c>
      <c r="R255" s="6"/>
    </row>
    <row r="256" spans="1:18" s="3" customFormat="1" ht="13.5" customHeight="1">
      <c r="A256" s="19"/>
      <c r="B256" s="20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6"/>
    </row>
    <row r="257" spans="1:18" s="3" customFormat="1" ht="13.5" customHeight="1">
      <c r="A257" s="19" t="s">
        <v>96</v>
      </c>
      <c r="B257" s="20" t="s">
        <v>13</v>
      </c>
      <c r="C257" s="22">
        <v>249641</v>
      </c>
      <c r="D257" s="19"/>
      <c r="E257" s="22">
        <v>233090</v>
      </c>
      <c r="F257" s="19"/>
      <c r="G257" s="22">
        <v>307610</v>
      </c>
      <c r="H257" s="19"/>
      <c r="I257" s="22">
        <v>406</v>
      </c>
      <c r="J257" s="19"/>
      <c r="K257" s="22">
        <f>IF(SUM(C257:I257)=SUM(M257:Q257),SUM(C257:I257),SUM(M257:Q257)-SUM(C257:I257))</f>
        <v>790747</v>
      </c>
      <c r="L257" s="19"/>
      <c r="M257" s="22">
        <v>550954</v>
      </c>
      <c r="N257" s="19"/>
      <c r="O257" s="22">
        <v>48343</v>
      </c>
      <c r="P257" s="19"/>
      <c r="Q257" s="22">
        <v>191450</v>
      </c>
      <c r="R257" s="6"/>
    </row>
    <row r="258" spans="1:18" s="3" customFormat="1" ht="13.5" customHeight="1">
      <c r="A258" s="19"/>
      <c r="B258" s="20" t="s">
        <v>13</v>
      </c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6"/>
    </row>
    <row r="259" spans="1:18" s="3" customFormat="1" ht="13.5" customHeight="1">
      <c r="A259" s="19" t="s">
        <v>228</v>
      </c>
      <c r="B259" s="20" t="s">
        <v>13</v>
      </c>
      <c r="C259" s="22">
        <v>518713</v>
      </c>
      <c r="D259" s="19"/>
      <c r="E259" s="22">
        <v>2450129</v>
      </c>
      <c r="F259" s="19"/>
      <c r="G259" s="22">
        <v>99773</v>
      </c>
      <c r="H259" s="19"/>
      <c r="I259" s="22">
        <v>100729</v>
      </c>
      <c r="J259" s="19"/>
      <c r="K259" s="22">
        <f>IF(SUM(C259:I259)=SUM(M259:Q259),SUM(C259:I259),SUM(M259:Q259)-SUM(C259:I259))</f>
        <v>3169344</v>
      </c>
      <c r="L259" s="19"/>
      <c r="M259" s="22">
        <v>1616695</v>
      </c>
      <c r="N259" s="19"/>
      <c r="O259" s="22">
        <v>1073605</v>
      </c>
      <c r="P259" s="19"/>
      <c r="Q259" s="22">
        <v>479044</v>
      </c>
      <c r="R259" s="6"/>
    </row>
    <row r="260" spans="1:18" s="3" customFormat="1" ht="13.5" customHeight="1">
      <c r="A260" s="19"/>
      <c r="B260" s="20" t="s">
        <v>13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6"/>
    </row>
    <row r="261" spans="1:18" s="3" customFormat="1" ht="13.5" customHeight="1">
      <c r="A261" s="19" t="s">
        <v>68</v>
      </c>
      <c r="B261" s="20" t="s">
        <v>13</v>
      </c>
      <c r="C261" s="22">
        <v>0</v>
      </c>
      <c r="D261" s="19"/>
      <c r="E261" s="22">
        <v>0</v>
      </c>
      <c r="F261" s="19"/>
      <c r="G261" s="22">
        <v>41730</v>
      </c>
      <c r="H261" s="19"/>
      <c r="I261" s="22">
        <v>38042</v>
      </c>
      <c r="J261" s="19"/>
      <c r="K261" s="22">
        <f>IF(SUM(C261:I261)=SUM(M261:Q261),SUM(C261:I261),SUM(M261:Q261)-SUM(C261:I261))</f>
        <v>79772</v>
      </c>
      <c r="L261" s="19"/>
      <c r="M261" s="22">
        <v>48042</v>
      </c>
      <c r="N261" s="19"/>
      <c r="O261" s="22">
        <v>26962</v>
      </c>
      <c r="P261" s="19"/>
      <c r="Q261" s="22">
        <v>4768</v>
      </c>
      <c r="R261" s="6"/>
    </row>
    <row r="262" spans="1:18" s="3" customFormat="1" ht="13.5" customHeight="1">
      <c r="A262" s="19"/>
      <c r="B262" s="20" t="s">
        <v>13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6"/>
    </row>
    <row r="263" spans="1:18" s="3" customFormat="1" ht="13.5" customHeight="1">
      <c r="A263" s="19" t="s">
        <v>97</v>
      </c>
      <c r="B263" s="20" t="s">
        <v>13</v>
      </c>
      <c r="C263" s="22">
        <v>0</v>
      </c>
      <c r="D263" s="19"/>
      <c r="E263" s="22">
        <v>0</v>
      </c>
      <c r="F263" s="19"/>
      <c r="G263" s="22">
        <v>2529</v>
      </c>
      <c r="H263" s="19"/>
      <c r="I263" s="22">
        <v>0</v>
      </c>
      <c r="J263" s="19"/>
      <c r="K263" s="22">
        <f>IF(SUM(C263:I263)=SUM(M263:Q263),SUM(C263:I263),SUM(M263:Q263)-SUM(C263:I263))</f>
        <v>2529</v>
      </c>
      <c r="L263" s="19"/>
      <c r="M263" s="22">
        <v>0</v>
      </c>
      <c r="N263" s="19"/>
      <c r="O263" s="22">
        <v>2529</v>
      </c>
      <c r="P263" s="19"/>
      <c r="Q263" s="22">
        <v>0</v>
      </c>
      <c r="R263" s="6"/>
    </row>
    <row r="264" spans="1:18" s="3" customFormat="1" ht="13.5" customHeight="1">
      <c r="A264" s="19"/>
      <c r="B264" s="20" t="s">
        <v>13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6"/>
    </row>
    <row r="265" spans="1:18" s="3" customFormat="1" ht="13.5" customHeight="1">
      <c r="A265" s="19" t="s">
        <v>20</v>
      </c>
      <c r="B265" s="20" t="s">
        <v>13</v>
      </c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6"/>
    </row>
    <row r="266" spans="1:18" s="3" customFormat="1" ht="13.5" customHeight="1">
      <c r="A266" s="19" t="s">
        <v>234</v>
      </c>
      <c r="B266" s="20"/>
      <c r="C266" s="19">
        <v>0</v>
      </c>
      <c r="D266" s="19"/>
      <c r="E266" s="19">
        <v>0</v>
      </c>
      <c r="F266" s="19"/>
      <c r="G266" s="19">
        <v>0</v>
      </c>
      <c r="H266" s="19"/>
      <c r="I266" s="19">
        <v>422</v>
      </c>
      <c r="J266" s="19"/>
      <c r="K266" s="19">
        <f>IF(SUM(C266:I266)=SUM(M266:Q266),SUM(C266:I266),SUM(M266:Q266)-SUM(C266:I266))</f>
        <v>422</v>
      </c>
      <c r="L266" s="19"/>
      <c r="M266" s="19">
        <v>0</v>
      </c>
      <c r="N266" s="19"/>
      <c r="O266" s="19">
        <v>422</v>
      </c>
      <c r="P266" s="19"/>
      <c r="Q266" s="19">
        <v>0</v>
      </c>
      <c r="R266" s="6"/>
    </row>
    <row r="267" spans="1:18" s="3" customFormat="1" ht="13.5" customHeight="1">
      <c r="A267" s="19" t="s">
        <v>165</v>
      </c>
      <c r="B267" s="20" t="s">
        <v>13</v>
      </c>
      <c r="C267" s="19">
        <v>0</v>
      </c>
      <c r="D267" s="19"/>
      <c r="E267" s="19">
        <v>0</v>
      </c>
      <c r="F267" s="19"/>
      <c r="G267" s="19">
        <v>0</v>
      </c>
      <c r="H267" s="19"/>
      <c r="I267" s="19">
        <v>95731</v>
      </c>
      <c r="J267" s="19"/>
      <c r="K267" s="19">
        <f>IF(SUM(C267:I267)=SUM(M267:Q267),SUM(C267:I267),SUM(M267:Q267)-SUM(C267:I267))</f>
        <v>95731</v>
      </c>
      <c r="L267" s="19"/>
      <c r="M267" s="19">
        <v>0</v>
      </c>
      <c r="N267" s="19"/>
      <c r="O267" s="19">
        <v>95731</v>
      </c>
      <c r="P267" s="19"/>
      <c r="Q267" s="19">
        <v>0</v>
      </c>
      <c r="R267" s="6"/>
    </row>
    <row r="268" spans="1:18" s="3" customFormat="1" ht="13.5" customHeight="1">
      <c r="A268" s="19" t="s">
        <v>268</v>
      </c>
      <c r="B268" s="20"/>
      <c r="C268" s="22">
        <v>4475</v>
      </c>
      <c r="D268" s="19"/>
      <c r="E268" s="22">
        <v>0</v>
      </c>
      <c r="F268" s="19"/>
      <c r="G268" s="22">
        <v>11840</v>
      </c>
      <c r="H268" s="19"/>
      <c r="I268" s="22">
        <v>0</v>
      </c>
      <c r="J268" s="19"/>
      <c r="K268" s="22">
        <f>IF(SUM(C268:I268)=SUM(M268:Q268),SUM(C268:I268),SUM(M268:Q268)-SUM(C268:I268))</f>
        <v>16315</v>
      </c>
      <c r="L268" s="19"/>
      <c r="M268" s="22">
        <v>0</v>
      </c>
      <c r="N268" s="19"/>
      <c r="O268" s="22">
        <v>12475</v>
      </c>
      <c r="P268" s="19"/>
      <c r="Q268" s="22">
        <v>3840</v>
      </c>
      <c r="R268" s="6"/>
    </row>
    <row r="269" spans="1:18" s="3" customFormat="1" ht="13.5" customHeight="1">
      <c r="A269" s="19" t="s">
        <v>159</v>
      </c>
      <c r="B269" s="20" t="s">
        <v>13</v>
      </c>
      <c r="C269" s="22">
        <f>SUM(C266:C268)</f>
        <v>4475</v>
      </c>
      <c r="D269" s="24"/>
      <c r="E269" s="22">
        <f>SUM(E266:E268)</f>
        <v>0</v>
      </c>
      <c r="F269" s="24"/>
      <c r="G269" s="22">
        <f>SUM(G266:G268)</f>
        <v>11840</v>
      </c>
      <c r="H269" s="24"/>
      <c r="I269" s="22">
        <f>SUM(I266:I268)</f>
        <v>96153</v>
      </c>
      <c r="J269" s="19"/>
      <c r="K269" s="23">
        <f>IF(SUM(C269:I269)=SUM(M269:Q269),SUM(C269:I269),SUM(M269:Q269)-SUM(C269:I269))</f>
        <v>112468</v>
      </c>
      <c r="L269" s="19"/>
      <c r="M269" s="22">
        <f>SUM(M266:M268)</f>
        <v>0</v>
      </c>
      <c r="N269" s="24"/>
      <c r="O269" s="22">
        <f>SUM(O266:O268)</f>
        <v>108628</v>
      </c>
      <c r="P269" s="24"/>
      <c r="Q269" s="22">
        <f>SUM(Q266:Q268)</f>
        <v>3840</v>
      </c>
      <c r="R269" s="6"/>
    </row>
    <row r="270" spans="1:18" s="3" customFormat="1" ht="13.5" customHeight="1">
      <c r="A270" s="19"/>
      <c r="B270" s="20" t="s">
        <v>13</v>
      </c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6"/>
    </row>
    <row r="271" spans="1:18" s="3" customFormat="1" ht="13.5" customHeight="1">
      <c r="A271" s="19" t="s">
        <v>291</v>
      </c>
      <c r="B271" s="20" t="s">
        <v>13</v>
      </c>
      <c r="C271" s="19" t="s">
        <v>13</v>
      </c>
      <c r="D271" s="19"/>
      <c r="E271" s="19" t="s">
        <v>13</v>
      </c>
      <c r="F271" s="19"/>
      <c r="G271" s="19" t="s">
        <v>13</v>
      </c>
      <c r="H271" s="19"/>
      <c r="I271" s="19" t="s">
        <v>13</v>
      </c>
      <c r="J271" s="19"/>
      <c r="K271" s="19"/>
      <c r="L271" s="19"/>
      <c r="M271" s="19" t="s">
        <v>13</v>
      </c>
      <c r="N271" s="19"/>
      <c r="O271" s="19" t="s">
        <v>13</v>
      </c>
      <c r="P271" s="19"/>
      <c r="Q271" s="19" t="s">
        <v>13</v>
      </c>
      <c r="R271" s="6"/>
    </row>
    <row r="272" spans="1:18" s="3" customFormat="1" ht="13.5" customHeight="1">
      <c r="A272" s="19" t="s">
        <v>45</v>
      </c>
      <c r="B272" s="20" t="s">
        <v>13</v>
      </c>
      <c r="C272" s="19">
        <v>449321</v>
      </c>
      <c r="D272" s="19"/>
      <c r="E272" s="19">
        <v>7925841</v>
      </c>
      <c r="F272" s="19"/>
      <c r="G272" s="19">
        <v>911673</v>
      </c>
      <c r="H272" s="19"/>
      <c r="I272" s="19">
        <v>360427</v>
      </c>
      <c r="J272" s="19"/>
      <c r="K272" s="19">
        <f aca="true" t="shared" si="9" ref="K272:K280">IF(SUM(C272:I272)=SUM(M272:Q272),SUM(C272:I272),SUM(M272:Q272)-SUM(C272:I272))</f>
        <v>9647262</v>
      </c>
      <c r="L272" s="19"/>
      <c r="M272" s="19">
        <v>3217356</v>
      </c>
      <c r="N272" s="19"/>
      <c r="O272" s="19">
        <v>4395038</v>
      </c>
      <c r="P272" s="19"/>
      <c r="Q272" s="19">
        <v>2034868</v>
      </c>
      <c r="R272" s="6"/>
    </row>
    <row r="273" spans="1:18" s="3" customFormat="1" ht="13.5" customHeight="1">
      <c r="A273" s="19" t="s">
        <v>46</v>
      </c>
      <c r="B273" s="20" t="s">
        <v>13</v>
      </c>
      <c r="C273" s="19">
        <v>171158</v>
      </c>
      <c r="D273" s="19"/>
      <c r="E273" s="19">
        <v>6288686</v>
      </c>
      <c r="F273" s="19"/>
      <c r="G273" s="19">
        <v>698445</v>
      </c>
      <c r="H273" s="19"/>
      <c r="I273" s="19">
        <v>281650</v>
      </c>
      <c r="J273" s="19"/>
      <c r="K273" s="19">
        <f t="shared" si="9"/>
        <v>7439939</v>
      </c>
      <c r="L273" s="19"/>
      <c r="M273" s="19">
        <v>2991648</v>
      </c>
      <c r="N273" s="19"/>
      <c r="O273" s="19">
        <v>2756307</v>
      </c>
      <c r="P273" s="19"/>
      <c r="Q273" s="19">
        <v>1691984</v>
      </c>
      <c r="R273" s="6"/>
    </row>
    <row r="274" spans="1:18" s="3" customFormat="1" ht="13.5" customHeight="1">
      <c r="A274" s="19" t="s">
        <v>47</v>
      </c>
      <c r="B274" s="20" t="s">
        <v>13</v>
      </c>
      <c r="C274" s="19">
        <v>298974</v>
      </c>
      <c r="D274" s="19"/>
      <c r="E274" s="19">
        <v>873671</v>
      </c>
      <c r="F274" s="19"/>
      <c r="G274" s="19">
        <v>63767</v>
      </c>
      <c r="H274" s="19"/>
      <c r="I274" s="19">
        <v>21752</v>
      </c>
      <c r="J274" s="19"/>
      <c r="K274" s="19">
        <f t="shared" si="9"/>
        <v>1258164</v>
      </c>
      <c r="L274" s="19"/>
      <c r="M274" s="19">
        <v>766259</v>
      </c>
      <c r="N274" s="19"/>
      <c r="O274" s="19">
        <v>224143</v>
      </c>
      <c r="P274" s="19"/>
      <c r="Q274" s="19">
        <v>267762</v>
      </c>
      <c r="R274" s="6"/>
    </row>
    <row r="275" spans="1:18" s="3" customFormat="1" ht="13.5" customHeight="1">
      <c r="A275" s="19" t="s">
        <v>48</v>
      </c>
      <c r="B275" s="20" t="s">
        <v>13</v>
      </c>
      <c r="C275" s="19">
        <v>50875</v>
      </c>
      <c r="D275" s="19"/>
      <c r="E275" s="19">
        <v>344095</v>
      </c>
      <c r="F275" s="19"/>
      <c r="G275" s="19">
        <v>299840</v>
      </c>
      <c r="H275" s="19"/>
      <c r="I275" s="19">
        <v>90938</v>
      </c>
      <c r="J275" s="19"/>
      <c r="K275" s="19">
        <f t="shared" si="9"/>
        <v>785748</v>
      </c>
      <c r="L275" s="19"/>
      <c r="M275" s="19">
        <v>429720</v>
      </c>
      <c r="N275" s="19"/>
      <c r="O275" s="19">
        <v>238007</v>
      </c>
      <c r="P275" s="19"/>
      <c r="Q275" s="19">
        <v>118021</v>
      </c>
      <c r="R275" s="6"/>
    </row>
    <row r="276" spans="1:18" s="3" customFormat="1" ht="13.5" customHeight="1">
      <c r="A276" s="19" t="s">
        <v>34</v>
      </c>
      <c r="B276" s="20" t="s">
        <v>13</v>
      </c>
      <c r="C276" s="19">
        <v>0</v>
      </c>
      <c r="D276" s="19"/>
      <c r="E276" s="19">
        <v>0</v>
      </c>
      <c r="F276" s="19"/>
      <c r="G276" s="19">
        <v>10233</v>
      </c>
      <c r="H276" s="19"/>
      <c r="I276" s="19">
        <v>17888</v>
      </c>
      <c r="J276" s="19"/>
      <c r="K276" s="19">
        <f t="shared" si="9"/>
        <v>28121</v>
      </c>
      <c r="L276" s="19"/>
      <c r="M276" s="19">
        <v>5757</v>
      </c>
      <c r="N276" s="19"/>
      <c r="O276" s="19">
        <v>22364</v>
      </c>
      <c r="P276" s="19"/>
      <c r="Q276" s="19">
        <v>0</v>
      </c>
      <c r="R276" s="6"/>
    </row>
    <row r="277" spans="1:18" s="3" customFormat="1" ht="13.5" customHeight="1">
      <c r="A277" s="19" t="s">
        <v>41</v>
      </c>
      <c r="B277" s="20" t="s">
        <v>13</v>
      </c>
      <c r="C277" s="19">
        <v>257048</v>
      </c>
      <c r="D277" s="19"/>
      <c r="E277" s="19">
        <v>1203005</v>
      </c>
      <c r="F277" s="19"/>
      <c r="G277" s="19">
        <v>240564</v>
      </c>
      <c r="H277" s="19"/>
      <c r="I277" s="19">
        <v>6931</v>
      </c>
      <c r="J277" s="19"/>
      <c r="K277" s="19">
        <f t="shared" si="9"/>
        <v>1707548</v>
      </c>
      <c r="L277" s="19"/>
      <c r="M277" s="19">
        <v>1022909</v>
      </c>
      <c r="N277" s="19"/>
      <c r="O277" s="19">
        <v>303048</v>
      </c>
      <c r="P277" s="19"/>
      <c r="Q277" s="19">
        <v>381591</v>
      </c>
      <c r="R277" s="6"/>
    </row>
    <row r="278" spans="1:18" s="3" customFormat="1" ht="13.5" customHeight="1">
      <c r="A278" s="19" t="s">
        <v>244</v>
      </c>
      <c r="B278" s="20"/>
      <c r="C278" s="19">
        <v>4871</v>
      </c>
      <c r="D278" s="19"/>
      <c r="E278" s="19">
        <v>291651</v>
      </c>
      <c r="F278" s="19"/>
      <c r="G278" s="19">
        <v>154325</v>
      </c>
      <c r="H278" s="19"/>
      <c r="I278" s="19">
        <v>2899</v>
      </c>
      <c r="J278" s="19"/>
      <c r="K278" s="19">
        <f t="shared" si="9"/>
        <v>453746</v>
      </c>
      <c r="L278" s="19"/>
      <c r="M278" s="19">
        <v>129414</v>
      </c>
      <c r="N278" s="19"/>
      <c r="O278" s="19">
        <v>237604</v>
      </c>
      <c r="P278" s="19"/>
      <c r="Q278" s="19">
        <v>86728</v>
      </c>
      <c r="R278" s="6"/>
    </row>
    <row r="279" spans="1:18" s="3" customFormat="1" ht="13.5" customHeight="1">
      <c r="A279" s="19" t="s">
        <v>49</v>
      </c>
      <c r="B279" s="20" t="s">
        <v>13</v>
      </c>
      <c r="C279" s="22">
        <v>862748</v>
      </c>
      <c r="D279" s="19"/>
      <c r="E279" s="22">
        <v>5318783</v>
      </c>
      <c r="F279" s="19"/>
      <c r="G279" s="22">
        <v>1217138</v>
      </c>
      <c r="H279" s="19"/>
      <c r="I279" s="22">
        <v>655680</v>
      </c>
      <c r="J279" s="19"/>
      <c r="K279" s="22">
        <f t="shared" si="9"/>
        <v>8054349</v>
      </c>
      <c r="L279" s="19"/>
      <c r="M279" s="22">
        <v>3997105</v>
      </c>
      <c r="N279" s="19"/>
      <c r="O279" s="22">
        <v>2470302</v>
      </c>
      <c r="P279" s="19"/>
      <c r="Q279" s="22">
        <v>1586942</v>
      </c>
      <c r="R279" s="6"/>
    </row>
    <row r="280" spans="1:18" s="3" customFormat="1" ht="13.5" customHeight="1">
      <c r="A280" s="19" t="s">
        <v>292</v>
      </c>
      <c r="B280" s="20" t="s">
        <v>13</v>
      </c>
      <c r="C280" s="22">
        <f>SUM(C272:C279)</f>
        <v>2094995</v>
      </c>
      <c r="D280" s="19"/>
      <c r="E280" s="22">
        <f>SUM(E272:E279)</f>
        <v>22245732</v>
      </c>
      <c r="F280" s="19"/>
      <c r="G280" s="22">
        <f>SUM(G272:G279)</f>
        <v>3595985</v>
      </c>
      <c r="H280" s="19"/>
      <c r="I280" s="22">
        <f>SUM(I272:I279)</f>
        <v>1438165</v>
      </c>
      <c r="J280" s="19"/>
      <c r="K280" s="23">
        <f t="shared" si="9"/>
        <v>29374877</v>
      </c>
      <c r="L280" s="19"/>
      <c r="M280" s="22">
        <f>SUM(M272:M279)</f>
        <v>12560168</v>
      </c>
      <c r="N280" s="19"/>
      <c r="O280" s="22">
        <f>SUM(O272:O279)</f>
        <v>10646813</v>
      </c>
      <c r="P280" s="19"/>
      <c r="Q280" s="22">
        <f>SUM(Q272:Q279)</f>
        <v>6167896</v>
      </c>
      <c r="R280" s="6"/>
    </row>
    <row r="281" spans="1:18" s="3" customFormat="1" ht="13.5" customHeight="1">
      <c r="A281" s="19"/>
      <c r="B281" s="20" t="s">
        <v>13</v>
      </c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6"/>
    </row>
    <row r="282" spans="1:18" s="3" customFormat="1" ht="13.5" customHeight="1">
      <c r="A282" s="19" t="s">
        <v>233</v>
      </c>
      <c r="B282" s="20" t="s">
        <v>13</v>
      </c>
      <c r="C282" s="22">
        <v>40759</v>
      </c>
      <c r="D282" s="19"/>
      <c r="E282" s="22">
        <v>0</v>
      </c>
      <c r="F282" s="19"/>
      <c r="G282" s="22">
        <v>38601</v>
      </c>
      <c r="H282" s="19"/>
      <c r="I282" s="22">
        <v>33271</v>
      </c>
      <c r="J282" s="19"/>
      <c r="K282" s="22">
        <f>IF(SUM(C282:I282)=SUM(M282:Q282),SUM(C282:I282),SUM(M282:Q282)-SUM(C282:I282))</f>
        <v>112631</v>
      </c>
      <c r="L282" s="19"/>
      <c r="M282" s="22">
        <v>70548</v>
      </c>
      <c r="N282" s="19"/>
      <c r="O282" s="22">
        <v>27810</v>
      </c>
      <c r="P282" s="19"/>
      <c r="Q282" s="22">
        <v>14273</v>
      </c>
      <c r="R282" s="6"/>
    </row>
    <row r="283" spans="1:18" s="3" customFormat="1" ht="13.5" customHeight="1">
      <c r="A283" s="19"/>
      <c r="B283" s="20" t="s">
        <v>13</v>
      </c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6"/>
    </row>
    <row r="284" spans="1:18" s="3" customFormat="1" ht="13.5" customHeight="1">
      <c r="A284" s="19" t="s">
        <v>21</v>
      </c>
      <c r="B284" s="20" t="s">
        <v>13</v>
      </c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 t="s">
        <v>14</v>
      </c>
      <c r="N284" s="19"/>
      <c r="O284" s="19" t="s">
        <v>14</v>
      </c>
      <c r="P284" s="19"/>
      <c r="Q284" s="19" t="s">
        <v>14</v>
      </c>
      <c r="R284" s="6"/>
    </row>
    <row r="285" spans="1:18" s="3" customFormat="1" ht="13.5" customHeight="1">
      <c r="A285" s="19" t="s">
        <v>221</v>
      </c>
      <c r="B285" s="20"/>
      <c r="C285" s="19">
        <v>0</v>
      </c>
      <c r="D285" s="19"/>
      <c r="E285" s="19">
        <v>0</v>
      </c>
      <c r="F285" s="19"/>
      <c r="G285" s="19">
        <v>0</v>
      </c>
      <c r="H285" s="19"/>
      <c r="I285" s="19">
        <v>10971</v>
      </c>
      <c r="J285" s="19"/>
      <c r="K285" s="19">
        <f aca="true" t="shared" si="10" ref="K285:K294">IF(SUM(C285:I285)=SUM(M285:Q285),SUM(C285:I285),SUM(M285:Q285)-SUM(C285:I285))</f>
        <v>10971</v>
      </c>
      <c r="L285" s="19"/>
      <c r="M285" s="19">
        <v>0</v>
      </c>
      <c r="N285" s="19"/>
      <c r="O285" s="19">
        <v>10971</v>
      </c>
      <c r="P285" s="19"/>
      <c r="Q285" s="19">
        <v>0</v>
      </c>
      <c r="R285" s="6"/>
    </row>
    <row r="286" spans="1:18" s="3" customFormat="1" ht="13.5" customHeight="1">
      <c r="A286" s="19" t="s">
        <v>75</v>
      </c>
      <c r="B286" s="20" t="s">
        <v>13</v>
      </c>
      <c r="C286" s="19">
        <v>71385</v>
      </c>
      <c r="D286" s="19"/>
      <c r="E286" s="19">
        <v>63094</v>
      </c>
      <c r="F286" s="19"/>
      <c r="G286" s="19">
        <v>366637</v>
      </c>
      <c r="H286" s="19"/>
      <c r="I286" s="19">
        <v>1319</v>
      </c>
      <c r="J286" s="19"/>
      <c r="K286" s="19">
        <f t="shared" si="10"/>
        <v>502435</v>
      </c>
      <c r="L286" s="19"/>
      <c r="M286" s="19">
        <v>189275</v>
      </c>
      <c r="N286" s="19"/>
      <c r="O286" s="19">
        <v>215037</v>
      </c>
      <c r="P286" s="19"/>
      <c r="Q286" s="19">
        <v>98123</v>
      </c>
      <c r="R286" s="6"/>
    </row>
    <row r="287" spans="1:18" s="3" customFormat="1" ht="13.5" customHeight="1">
      <c r="A287" s="19" t="s">
        <v>98</v>
      </c>
      <c r="B287" s="20" t="s">
        <v>13</v>
      </c>
      <c r="C287" s="19">
        <v>22666</v>
      </c>
      <c r="D287" s="19"/>
      <c r="E287" s="19">
        <v>1232680</v>
      </c>
      <c r="F287" s="19"/>
      <c r="G287" s="19">
        <v>284327</v>
      </c>
      <c r="H287" s="19"/>
      <c r="I287" s="19">
        <v>36483</v>
      </c>
      <c r="J287" s="19"/>
      <c r="K287" s="19">
        <f t="shared" si="10"/>
        <v>1576156</v>
      </c>
      <c r="L287" s="19"/>
      <c r="M287" s="19">
        <v>790330</v>
      </c>
      <c r="N287" s="19"/>
      <c r="O287" s="19">
        <v>356360</v>
      </c>
      <c r="P287" s="19"/>
      <c r="Q287" s="19">
        <v>429466</v>
      </c>
      <c r="R287" s="6"/>
    </row>
    <row r="288" spans="1:18" s="3" customFormat="1" ht="13.5" customHeight="1">
      <c r="A288" s="19" t="s">
        <v>99</v>
      </c>
      <c r="B288" s="20" t="s">
        <v>13</v>
      </c>
      <c r="C288" s="19">
        <v>0</v>
      </c>
      <c r="D288" s="19"/>
      <c r="E288" s="19">
        <v>0</v>
      </c>
      <c r="F288" s="19"/>
      <c r="G288" s="19">
        <v>8488</v>
      </c>
      <c r="H288" s="19"/>
      <c r="I288" s="19">
        <v>0</v>
      </c>
      <c r="J288" s="19"/>
      <c r="K288" s="19">
        <f t="shared" si="10"/>
        <v>8488</v>
      </c>
      <c r="L288" s="19"/>
      <c r="M288" s="19">
        <v>0</v>
      </c>
      <c r="N288" s="19"/>
      <c r="O288" s="19">
        <v>8488</v>
      </c>
      <c r="P288" s="19"/>
      <c r="Q288" s="19">
        <v>0</v>
      </c>
      <c r="R288" s="6"/>
    </row>
    <row r="289" spans="1:18" s="3" customFormat="1" ht="13.5" customHeight="1">
      <c r="A289" s="19" t="s">
        <v>295</v>
      </c>
      <c r="B289" s="20"/>
      <c r="C289" s="19">
        <v>0</v>
      </c>
      <c r="D289" s="19"/>
      <c r="E289" s="19">
        <v>0</v>
      </c>
      <c r="F289" s="19"/>
      <c r="G289" s="19">
        <v>0</v>
      </c>
      <c r="H289" s="19"/>
      <c r="I289" s="19">
        <v>1007</v>
      </c>
      <c r="J289" s="19"/>
      <c r="K289" s="19">
        <f t="shared" si="10"/>
        <v>1007</v>
      </c>
      <c r="L289" s="19"/>
      <c r="M289" s="19">
        <v>0</v>
      </c>
      <c r="N289" s="19"/>
      <c r="O289" s="19">
        <v>1007</v>
      </c>
      <c r="P289" s="19"/>
      <c r="Q289" s="19">
        <v>0</v>
      </c>
      <c r="R289" s="6"/>
    </row>
    <row r="290" spans="1:23" s="3" customFormat="1" ht="13.5" customHeight="1">
      <c r="A290" s="19" t="s">
        <v>34</v>
      </c>
      <c r="B290" s="20" t="s">
        <v>13</v>
      </c>
      <c r="C290" s="19">
        <v>0</v>
      </c>
      <c r="D290" s="19"/>
      <c r="E290" s="19">
        <v>0</v>
      </c>
      <c r="F290" s="19"/>
      <c r="G290" s="19">
        <v>237448</v>
      </c>
      <c r="H290" s="19"/>
      <c r="I290" s="19">
        <v>5825</v>
      </c>
      <c r="J290" s="19"/>
      <c r="K290" s="19">
        <f t="shared" si="10"/>
        <v>243273</v>
      </c>
      <c r="L290" s="19"/>
      <c r="M290" s="19">
        <v>0</v>
      </c>
      <c r="N290" s="19"/>
      <c r="O290" s="19">
        <v>243273</v>
      </c>
      <c r="P290" s="19"/>
      <c r="Q290" s="19">
        <v>0</v>
      </c>
      <c r="R290" s="6" t="s">
        <v>14</v>
      </c>
      <c r="T290" s="3" t="s">
        <v>14</v>
      </c>
      <c r="U290" s="3" t="s">
        <v>14</v>
      </c>
      <c r="V290" s="3" t="s">
        <v>14</v>
      </c>
      <c r="W290" s="3" t="s">
        <v>14</v>
      </c>
    </row>
    <row r="291" spans="1:18" s="3" customFormat="1" ht="13.5" customHeight="1">
      <c r="A291" s="19" t="s">
        <v>199</v>
      </c>
      <c r="B291" s="20" t="s">
        <v>13</v>
      </c>
      <c r="C291" s="19">
        <v>0</v>
      </c>
      <c r="D291" s="19"/>
      <c r="E291" s="19">
        <v>10575</v>
      </c>
      <c r="F291" s="19"/>
      <c r="G291" s="19">
        <v>1870</v>
      </c>
      <c r="H291" s="19"/>
      <c r="I291" s="19">
        <v>0</v>
      </c>
      <c r="J291" s="19"/>
      <c r="K291" s="19">
        <f t="shared" si="10"/>
        <v>12445</v>
      </c>
      <c r="L291" s="19"/>
      <c r="M291" s="19">
        <v>0</v>
      </c>
      <c r="N291" s="19"/>
      <c r="O291" s="19">
        <v>12445</v>
      </c>
      <c r="P291" s="19"/>
      <c r="Q291" s="19">
        <v>0</v>
      </c>
      <c r="R291" s="6"/>
    </row>
    <row r="292" spans="1:18" s="3" customFormat="1" ht="13.5" customHeight="1">
      <c r="A292" s="19" t="s">
        <v>101</v>
      </c>
      <c r="B292" s="20" t="s">
        <v>13</v>
      </c>
      <c r="C292" s="24">
        <v>184460</v>
      </c>
      <c r="D292" s="19"/>
      <c r="E292" s="19">
        <v>4481367</v>
      </c>
      <c r="F292" s="19"/>
      <c r="G292" s="19">
        <v>601278</v>
      </c>
      <c r="H292" s="19"/>
      <c r="I292" s="19">
        <v>42034</v>
      </c>
      <c r="J292" s="19"/>
      <c r="K292" s="24">
        <f t="shared" si="10"/>
        <v>5309139</v>
      </c>
      <c r="L292" s="19"/>
      <c r="M292" s="19">
        <v>1824520</v>
      </c>
      <c r="N292" s="19"/>
      <c r="O292" s="19">
        <v>2416913</v>
      </c>
      <c r="P292" s="19"/>
      <c r="Q292" s="19">
        <v>1067706</v>
      </c>
      <c r="R292" s="6"/>
    </row>
    <row r="293" spans="1:18" s="3" customFormat="1" ht="13.5" customHeight="1">
      <c r="A293" s="19" t="s">
        <v>260</v>
      </c>
      <c r="B293" s="20"/>
      <c r="C293" s="24">
        <v>0</v>
      </c>
      <c r="D293" s="19"/>
      <c r="E293" s="19">
        <v>0</v>
      </c>
      <c r="F293" s="19"/>
      <c r="G293" s="19">
        <v>0</v>
      </c>
      <c r="H293" s="19"/>
      <c r="I293" s="19">
        <v>38</v>
      </c>
      <c r="J293" s="19"/>
      <c r="K293" s="22">
        <f t="shared" si="10"/>
        <v>38</v>
      </c>
      <c r="L293" s="19"/>
      <c r="M293" s="19">
        <v>0</v>
      </c>
      <c r="N293" s="19"/>
      <c r="O293" s="19">
        <v>38</v>
      </c>
      <c r="P293" s="19"/>
      <c r="Q293" s="19">
        <v>0</v>
      </c>
      <c r="R293" s="6"/>
    </row>
    <row r="294" spans="1:18" s="3" customFormat="1" ht="13.5" customHeight="1">
      <c r="A294" s="19" t="s">
        <v>140</v>
      </c>
      <c r="B294" s="20" t="s">
        <v>13</v>
      </c>
      <c r="C294" s="23">
        <f>SUM(C285:C293)</f>
        <v>278511</v>
      </c>
      <c r="D294" s="19"/>
      <c r="E294" s="23">
        <f>SUM(E285:E293)</f>
        <v>5787716</v>
      </c>
      <c r="F294" s="19"/>
      <c r="G294" s="23">
        <f>SUM(G285:G293)</f>
        <v>1500048</v>
      </c>
      <c r="H294" s="19"/>
      <c r="I294" s="23">
        <f>SUM(I285:I293)</f>
        <v>97677</v>
      </c>
      <c r="J294" s="19"/>
      <c r="K294" s="23">
        <f t="shared" si="10"/>
        <v>7663952</v>
      </c>
      <c r="L294" s="19"/>
      <c r="M294" s="23">
        <f>SUM(M285:M293)</f>
        <v>2804125</v>
      </c>
      <c r="N294" s="19"/>
      <c r="O294" s="23">
        <f>SUM(O285:O293)</f>
        <v>3264532</v>
      </c>
      <c r="P294" s="19"/>
      <c r="Q294" s="23">
        <f>SUM(Q285:Q293)</f>
        <v>1595295</v>
      </c>
      <c r="R294" s="6"/>
    </row>
    <row r="295" spans="1:18" s="3" customFormat="1" ht="13.5" customHeight="1">
      <c r="A295" s="19"/>
      <c r="B295" s="20" t="s">
        <v>13</v>
      </c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6"/>
    </row>
    <row r="296" spans="1:18" s="3" customFormat="1" ht="13.5" customHeight="1">
      <c r="A296" s="19" t="s">
        <v>148</v>
      </c>
      <c r="B296" s="20" t="s">
        <v>13</v>
      </c>
      <c r="C296" s="22">
        <f>SUM(C198,C158,C294,C282,C269,C263,C261,C259,C257,C255,C237,C235,C233,C217,C211,C200,C196,C194,C192,C280,C253,C179,C171,)</f>
        <v>21155993</v>
      </c>
      <c r="D296" s="24"/>
      <c r="E296" s="22">
        <f>SUM(E198,E158,E294,E282,E269,E263,E261,E259,E257,E255,E237,E235,E233,E217,E211,E200,E196,E194,E192,E280,E253,E179,E171,)</f>
        <v>45194404</v>
      </c>
      <c r="F296" s="24"/>
      <c r="G296" s="22">
        <f>SUM(G198,G158,G294,G282,G269,G263,G261,G259,G257,G255,G237,G235,G233,G217,G211,G200,G196,G194,G192,G280,G253,G179,G171,)</f>
        <v>18963110</v>
      </c>
      <c r="H296" s="24"/>
      <c r="I296" s="22">
        <f>SUM(I198,I158,I294,I282,I269,I263,I261,I259,I257,I255,I237,I235,I233,I217,I211,I200,I196,I194,I192,I280,I253,I179,I171,)</f>
        <v>3915868</v>
      </c>
      <c r="J296" s="24"/>
      <c r="K296" s="22">
        <f>SUM(K198,K158,K294,K282,K269,K263,K261,K259,K257,K255,K237,K235,K233,K217,K211,K200,K196,K194,K192,K280,K253,K179,K171,)</f>
        <v>89229375</v>
      </c>
      <c r="L296" s="24"/>
      <c r="M296" s="22">
        <f>SUM(M198,M158,M294,M282,M269,M263,M261,M259,M257,M255,M237,M235,M233,M217,M211,M200,M196,M194,M192,M280,M253,M179,M171,)</f>
        <v>43052038</v>
      </c>
      <c r="N296" s="24"/>
      <c r="O296" s="22">
        <f>SUM(O198,O158,O294,O282,O269,O263,O261,O259,O257,O255,O237,O235,O233,O217,O211,O200,O196,O194,O192,O280,O253,O179,O171,)</f>
        <v>29411003</v>
      </c>
      <c r="P296" s="24"/>
      <c r="Q296" s="22">
        <f>SUM(Q198,Q158,Q294,Q282,Q269,Q263,Q261,Q259,Q257,Q255,Q237,Q235,Q233,Q217,Q211,Q200,Q196,Q194,Q192,Q280,Q253,Q179,Q171,)</f>
        <v>16766334</v>
      </c>
      <c r="R296" s="6"/>
    </row>
    <row r="297" spans="1:18" s="3" customFormat="1" ht="13.5" customHeight="1">
      <c r="A297" s="19"/>
      <c r="B297" s="20" t="s">
        <v>13</v>
      </c>
      <c r="C297" s="19"/>
      <c r="D297" s="19"/>
      <c r="E297" s="19"/>
      <c r="F297" s="19"/>
      <c r="G297" s="19"/>
      <c r="H297" s="19"/>
      <c r="I297" s="19"/>
      <c r="J297" s="24"/>
      <c r="K297" s="19"/>
      <c r="L297" s="19"/>
      <c r="M297" s="19"/>
      <c r="N297" s="19"/>
      <c r="O297" s="19"/>
      <c r="P297" s="19"/>
      <c r="Q297" s="19"/>
      <c r="R297" s="6"/>
    </row>
    <row r="298" spans="1:18" s="3" customFormat="1" ht="13.5" customHeight="1">
      <c r="A298" s="19" t="s">
        <v>184</v>
      </c>
      <c r="B298" s="20" t="s">
        <v>13</v>
      </c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6"/>
    </row>
    <row r="299" spans="1:18" s="3" customFormat="1" ht="13.5" customHeight="1">
      <c r="A299" s="19"/>
      <c r="B299" s="20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6"/>
    </row>
    <row r="300" spans="1:18" s="3" customFormat="1" ht="13.5" customHeight="1">
      <c r="A300" s="19" t="s">
        <v>282</v>
      </c>
      <c r="B300" s="20"/>
      <c r="C300" s="22">
        <v>10383</v>
      </c>
      <c r="D300" s="19"/>
      <c r="E300" s="22">
        <v>0</v>
      </c>
      <c r="F300" s="19"/>
      <c r="G300" s="22">
        <v>0</v>
      </c>
      <c r="H300" s="19"/>
      <c r="I300" s="22">
        <v>4368</v>
      </c>
      <c r="J300" s="19"/>
      <c r="K300" s="22">
        <f>IF(SUM(C300:I300)=SUM(M300:Q300),SUM(C300:I300),SUM(M300:Q300)-SUM(C300:I300))</f>
        <v>14751</v>
      </c>
      <c r="L300" s="19"/>
      <c r="M300" s="22">
        <v>4956</v>
      </c>
      <c r="N300" s="19"/>
      <c r="O300" s="22">
        <v>9795</v>
      </c>
      <c r="P300" s="19"/>
      <c r="Q300" s="22">
        <v>0</v>
      </c>
      <c r="R300" s="6"/>
    </row>
    <row r="301" spans="1:18" s="3" customFormat="1" ht="13.5" customHeight="1">
      <c r="A301" s="19"/>
      <c r="B301" s="20" t="s">
        <v>13</v>
      </c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6"/>
    </row>
    <row r="302" spans="1:18" s="3" customFormat="1" ht="13.5" customHeight="1">
      <c r="A302" s="19" t="s">
        <v>269</v>
      </c>
      <c r="B302" s="20" t="s">
        <v>13</v>
      </c>
      <c r="C302" s="22">
        <v>130139</v>
      </c>
      <c r="D302" s="19"/>
      <c r="E302" s="22">
        <v>32</v>
      </c>
      <c r="F302" s="19"/>
      <c r="G302" s="22">
        <v>9392</v>
      </c>
      <c r="H302" s="19"/>
      <c r="I302" s="22">
        <v>0</v>
      </c>
      <c r="J302" s="19"/>
      <c r="K302" s="22">
        <f>IF(SUM(C302:I302)=SUM(M302:Q302),SUM(C302:I302),SUM(M302:Q302)-SUM(C302:I302))</f>
        <v>139563</v>
      </c>
      <c r="L302" s="19"/>
      <c r="M302" s="22">
        <v>83711</v>
      </c>
      <c r="N302" s="19"/>
      <c r="O302" s="22">
        <v>41287</v>
      </c>
      <c r="P302" s="19"/>
      <c r="Q302" s="22">
        <v>14565</v>
      </c>
      <c r="R302" s="6"/>
    </row>
    <row r="303" spans="1:18" s="3" customFormat="1" ht="13.5" customHeight="1">
      <c r="A303" s="19"/>
      <c r="B303" s="20" t="s">
        <v>13</v>
      </c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6"/>
    </row>
    <row r="304" spans="1:18" s="3" customFormat="1" ht="13.5" customHeight="1">
      <c r="A304" s="24" t="s">
        <v>12</v>
      </c>
      <c r="B304" s="27" t="s">
        <v>13</v>
      </c>
      <c r="C304" s="24"/>
      <c r="D304" s="24"/>
      <c r="E304" s="24"/>
      <c r="F304" s="24"/>
      <c r="G304" s="24"/>
      <c r="H304" s="24"/>
      <c r="I304" s="24"/>
      <c r="J304" s="24"/>
      <c r="K304" s="19"/>
      <c r="L304" s="24"/>
      <c r="M304" s="24"/>
      <c r="N304" s="24"/>
      <c r="O304" s="24"/>
      <c r="P304" s="24"/>
      <c r="Q304" s="24"/>
      <c r="R304" s="6" t="s">
        <v>14</v>
      </c>
    </row>
    <row r="305" spans="1:18" s="3" customFormat="1" ht="13.5" customHeight="1">
      <c r="A305" s="24" t="s">
        <v>33</v>
      </c>
      <c r="B305" s="27"/>
      <c r="C305" s="24">
        <v>0</v>
      </c>
      <c r="D305" s="24"/>
      <c r="E305" s="24">
        <v>0</v>
      </c>
      <c r="F305" s="24"/>
      <c r="G305" s="24">
        <v>34752</v>
      </c>
      <c r="H305" s="24"/>
      <c r="I305" s="24">
        <v>0</v>
      </c>
      <c r="J305" s="24"/>
      <c r="K305" s="19">
        <f>IF(SUM(C305:I305)=SUM(M305:Q305),SUM(C305:I305),SUM(M305:Q305)-SUM(C305:I305))</f>
        <v>34752</v>
      </c>
      <c r="L305" s="24"/>
      <c r="M305" s="24">
        <v>31016</v>
      </c>
      <c r="N305" s="24"/>
      <c r="O305" s="24">
        <v>3736</v>
      </c>
      <c r="P305" s="24"/>
      <c r="Q305" s="24">
        <v>0</v>
      </c>
      <c r="R305" s="6"/>
    </row>
    <row r="306" spans="1:18" s="4" customFormat="1" ht="13.5" customHeight="1">
      <c r="A306" s="19" t="s">
        <v>203</v>
      </c>
      <c r="B306" s="20"/>
      <c r="C306" s="23">
        <f>SUM(C305:C305)</f>
        <v>0</v>
      </c>
      <c r="D306" s="19"/>
      <c r="E306" s="23">
        <f>SUM(E305:E305)</f>
        <v>0</v>
      </c>
      <c r="F306" s="19"/>
      <c r="G306" s="23">
        <f>SUM(G305:G305)</f>
        <v>34752</v>
      </c>
      <c r="H306" s="19"/>
      <c r="I306" s="23">
        <f>SUM(I305:I305)</f>
        <v>0</v>
      </c>
      <c r="J306" s="19"/>
      <c r="K306" s="23">
        <f>IF(SUM(C306:I306)=SUM(M306:Q306),SUM(C306:I306),SUM(M306:Q306)-SUM(C306:I306))</f>
        <v>34752</v>
      </c>
      <c r="L306" s="19"/>
      <c r="M306" s="23">
        <f>SUM(M305:M305)</f>
        <v>31016</v>
      </c>
      <c r="N306" s="19"/>
      <c r="O306" s="23">
        <f>SUM(O305:O305)</f>
        <v>3736</v>
      </c>
      <c r="P306" s="19"/>
      <c r="Q306" s="23">
        <f>SUM(Q305:Q305)</f>
        <v>0</v>
      </c>
      <c r="R306" s="7"/>
    </row>
    <row r="307" spans="1:18" s="4" customFormat="1" ht="13.5" customHeight="1">
      <c r="A307" s="19"/>
      <c r="B307" s="20"/>
      <c r="C307" s="24"/>
      <c r="D307" s="19"/>
      <c r="E307" s="24"/>
      <c r="F307" s="19"/>
      <c r="G307" s="24"/>
      <c r="H307" s="19"/>
      <c r="I307" s="24"/>
      <c r="J307" s="19"/>
      <c r="K307" s="19"/>
      <c r="L307" s="19"/>
      <c r="M307" s="24"/>
      <c r="N307" s="19"/>
      <c r="O307" s="24"/>
      <c r="P307" s="19"/>
      <c r="Q307" s="24"/>
      <c r="R307" s="7"/>
    </row>
    <row r="308" spans="1:18" s="4" customFormat="1" ht="13.5" customHeight="1">
      <c r="A308" s="19" t="s">
        <v>185</v>
      </c>
      <c r="B308" s="20" t="s">
        <v>13</v>
      </c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7"/>
    </row>
    <row r="309" spans="1:18" s="4" customFormat="1" ht="13.5" customHeight="1">
      <c r="A309" s="19" t="s">
        <v>229</v>
      </c>
      <c r="B309" s="20" t="s">
        <v>13</v>
      </c>
      <c r="C309" s="19">
        <v>0</v>
      </c>
      <c r="D309" s="19"/>
      <c r="E309" s="19">
        <v>22434</v>
      </c>
      <c r="F309" s="19"/>
      <c r="G309" s="19">
        <v>9752</v>
      </c>
      <c r="H309" s="19"/>
      <c r="I309" s="19">
        <v>0</v>
      </c>
      <c r="J309" s="19"/>
      <c r="K309" s="19">
        <f>IF(SUM(C309:I309)=SUM(M309:Q309),SUM(C309:I309),SUM(M309:Q309)-SUM(C309:I309))</f>
        <v>32186</v>
      </c>
      <c r="L309" s="19"/>
      <c r="M309" s="19">
        <v>16692</v>
      </c>
      <c r="N309" s="19"/>
      <c r="O309" s="19">
        <v>9555</v>
      </c>
      <c r="P309" s="19"/>
      <c r="Q309" s="19">
        <v>5939</v>
      </c>
      <c r="R309" s="7"/>
    </row>
    <row r="310" spans="1:18" s="4" customFormat="1" ht="13.5" customHeight="1">
      <c r="A310" s="19" t="s">
        <v>34</v>
      </c>
      <c r="B310" s="20"/>
      <c r="C310" s="19">
        <v>0</v>
      </c>
      <c r="D310" s="19"/>
      <c r="E310" s="19">
        <v>0</v>
      </c>
      <c r="F310" s="19"/>
      <c r="G310" s="19">
        <v>13516</v>
      </c>
      <c r="H310" s="19"/>
      <c r="I310" s="19">
        <v>0</v>
      </c>
      <c r="J310" s="19"/>
      <c r="K310" s="19">
        <f>IF(SUM(C310:I310)=SUM(M310:Q310),SUM(C310:I310),SUM(M310:Q310)-SUM(C310:I310))</f>
        <v>13516</v>
      </c>
      <c r="L310" s="19"/>
      <c r="M310" s="19">
        <v>7954</v>
      </c>
      <c r="N310" s="19"/>
      <c r="O310" s="19">
        <v>1984</v>
      </c>
      <c r="P310" s="19"/>
      <c r="Q310" s="19">
        <v>3578</v>
      </c>
      <c r="R310" s="7"/>
    </row>
    <row r="311" spans="1:18" s="3" customFormat="1" ht="13.5" customHeight="1">
      <c r="A311" s="19" t="s">
        <v>59</v>
      </c>
      <c r="B311" s="20" t="s">
        <v>13</v>
      </c>
      <c r="C311" s="22">
        <v>0</v>
      </c>
      <c r="D311" s="19"/>
      <c r="E311" s="22">
        <v>0</v>
      </c>
      <c r="F311" s="19"/>
      <c r="G311" s="22">
        <v>6248</v>
      </c>
      <c r="H311" s="19"/>
      <c r="I311" s="22">
        <v>0</v>
      </c>
      <c r="J311" s="19"/>
      <c r="K311" s="22">
        <f>IF(SUM(C311:I311)=SUM(M311:Q311),SUM(C311:I311),SUM(M311:Q311)-SUM(C311:I311))</f>
        <v>6248</v>
      </c>
      <c r="L311" s="19"/>
      <c r="M311" s="22">
        <v>0</v>
      </c>
      <c r="N311" s="19"/>
      <c r="O311" s="22">
        <v>6248</v>
      </c>
      <c r="P311" s="19"/>
      <c r="Q311" s="22">
        <v>0</v>
      </c>
      <c r="R311" s="6"/>
    </row>
    <row r="312" spans="1:18" s="3" customFormat="1" ht="13.5" customHeight="1">
      <c r="A312" s="19" t="s">
        <v>202</v>
      </c>
      <c r="B312" s="20" t="s">
        <v>13</v>
      </c>
      <c r="C312" s="22">
        <f>SUM(C309:C311)</f>
        <v>0</v>
      </c>
      <c r="D312" s="19"/>
      <c r="E312" s="22">
        <f>SUM(E309:E311)</f>
        <v>22434</v>
      </c>
      <c r="F312" s="19"/>
      <c r="G312" s="22">
        <f>SUM(G309:G311)</f>
        <v>29516</v>
      </c>
      <c r="H312" s="19"/>
      <c r="I312" s="22">
        <f>SUM(I309:I311)</f>
        <v>0</v>
      </c>
      <c r="J312" s="19"/>
      <c r="K312" s="23">
        <f>IF(SUM(C312:I312)=SUM(M312:Q312),SUM(C312:I312),SUM(M312:Q312)-SUM(C312:I312))</f>
        <v>51950</v>
      </c>
      <c r="L312" s="19"/>
      <c r="M312" s="22">
        <f>SUM(M309:M311)</f>
        <v>24646</v>
      </c>
      <c r="N312" s="19"/>
      <c r="O312" s="22">
        <f>SUM(O309:O311)</f>
        <v>17787</v>
      </c>
      <c r="P312" s="19"/>
      <c r="Q312" s="22">
        <f>SUM(Q309:Q311)</f>
        <v>9517</v>
      </c>
      <c r="R312" s="6"/>
    </row>
    <row r="313" spans="1:18" s="3" customFormat="1" ht="13.5" customHeight="1">
      <c r="A313" s="19"/>
      <c r="B313" s="20" t="s">
        <v>13</v>
      </c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24"/>
      <c r="N313" s="19"/>
      <c r="O313" s="19"/>
      <c r="P313" s="19"/>
      <c r="Q313" s="19"/>
      <c r="R313" s="6"/>
    </row>
    <row r="314" spans="1:18" s="3" customFormat="1" ht="13.5" customHeight="1">
      <c r="A314" s="19" t="s">
        <v>311</v>
      </c>
      <c r="B314" s="20" t="s">
        <v>13</v>
      </c>
      <c r="C314" s="19" t="s">
        <v>13</v>
      </c>
      <c r="D314" s="19"/>
      <c r="E314" s="19" t="s">
        <v>13</v>
      </c>
      <c r="F314" s="19"/>
      <c r="G314" s="19" t="s">
        <v>13</v>
      </c>
      <c r="H314" s="19"/>
      <c r="I314" s="19" t="s">
        <v>13</v>
      </c>
      <c r="J314" s="19"/>
      <c r="K314" s="19"/>
      <c r="L314" s="19"/>
      <c r="M314" s="19" t="s">
        <v>13</v>
      </c>
      <c r="N314" s="19"/>
      <c r="O314" s="19" t="s">
        <v>13</v>
      </c>
      <c r="P314" s="19"/>
      <c r="Q314" s="19" t="s">
        <v>13</v>
      </c>
      <c r="R314" s="6"/>
    </row>
    <row r="315" spans="1:18" s="3" customFormat="1" ht="13.5" customHeight="1">
      <c r="A315" s="19" t="s">
        <v>50</v>
      </c>
      <c r="B315" s="20"/>
      <c r="C315" s="19">
        <v>0</v>
      </c>
      <c r="D315" s="19"/>
      <c r="E315" s="19">
        <v>0</v>
      </c>
      <c r="F315" s="19"/>
      <c r="G315" s="19">
        <v>300</v>
      </c>
      <c r="H315" s="19"/>
      <c r="I315" s="19">
        <v>0</v>
      </c>
      <c r="J315" s="19"/>
      <c r="K315" s="19">
        <f aca="true" t="shared" si="11" ref="K315:K323">IF(SUM(C315:I315)=SUM(M315:Q315),SUM(C315:I315),SUM(M315:Q315)-SUM(C315:I315))</f>
        <v>300</v>
      </c>
      <c r="L315" s="19"/>
      <c r="M315" s="19">
        <v>0</v>
      </c>
      <c r="N315" s="19"/>
      <c r="O315" s="19">
        <v>300</v>
      </c>
      <c r="P315" s="19"/>
      <c r="Q315" s="19">
        <v>0</v>
      </c>
      <c r="R315" s="6"/>
    </row>
    <row r="316" spans="1:18" s="3" customFormat="1" ht="13.5" customHeight="1">
      <c r="A316" s="19" t="s">
        <v>261</v>
      </c>
      <c r="B316" s="20"/>
      <c r="C316" s="19">
        <v>746998</v>
      </c>
      <c r="D316" s="19"/>
      <c r="E316" s="19">
        <v>126614</v>
      </c>
      <c r="F316" s="19"/>
      <c r="G316" s="19">
        <v>78142</v>
      </c>
      <c r="H316" s="19"/>
      <c r="I316" s="19">
        <v>12694</v>
      </c>
      <c r="J316" s="19"/>
      <c r="K316" s="19">
        <f t="shared" si="11"/>
        <v>964448</v>
      </c>
      <c r="L316" s="19"/>
      <c r="M316" s="19">
        <v>707102</v>
      </c>
      <c r="N316" s="19"/>
      <c r="O316" s="19">
        <v>127093</v>
      </c>
      <c r="P316" s="19"/>
      <c r="Q316" s="19">
        <v>130253</v>
      </c>
      <c r="R316" s="6"/>
    </row>
    <row r="317" spans="1:18" s="3" customFormat="1" ht="13.5" customHeight="1">
      <c r="A317" s="19" t="s">
        <v>51</v>
      </c>
      <c r="B317" s="20"/>
      <c r="C317" s="19">
        <v>28699</v>
      </c>
      <c r="D317" s="19"/>
      <c r="E317" s="19">
        <v>0</v>
      </c>
      <c r="F317" s="19"/>
      <c r="G317" s="19">
        <v>0</v>
      </c>
      <c r="H317" s="19"/>
      <c r="I317" s="19">
        <v>0</v>
      </c>
      <c r="J317" s="19"/>
      <c r="K317" s="19">
        <f t="shared" si="11"/>
        <v>28699</v>
      </c>
      <c r="L317" s="19"/>
      <c r="M317" s="19">
        <v>21252</v>
      </c>
      <c r="N317" s="19"/>
      <c r="O317" s="19">
        <v>2339</v>
      </c>
      <c r="P317" s="19"/>
      <c r="Q317" s="19">
        <v>5108</v>
      </c>
      <c r="R317" s="6"/>
    </row>
    <row r="318" spans="1:18" s="3" customFormat="1" ht="13.5" customHeight="1">
      <c r="A318" s="19" t="s">
        <v>53</v>
      </c>
      <c r="B318" s="20"/>
      <c r="C318" s="19">
        <v>0</v>
      </c>
      <c r="D318" s="19"/>
      <c r="E318" s="19">
        <v>234842</v>
      </c>
      <c r="F318" s="19"/>
      <c r="G318" s="19">
        <v>0</v>
      </c>
      <c r="H318" s="19"/>
      <c r="I318" s="19">
        <v>0</v>
      </c>
      <c r="J318" s="19"/>
      <c r="K318" s="19">
        <f t="shared" si="11"/>
        <v>234842</v>
      </c>
      <c r="L318" s="19"/>
      <c r="M318" s="19">
        <v>234842</v>
      </c>
      <c r="N318" s="19"/>
      <c r="O318" s="19">
        <v>0</v>
      </c>
      <c r="P318" s="19"/>
      <c r="Q318" s="19">
        <v>0</v>
      </c>
      <c r="R318" s="6"/>
    </row>
    <row r="319" spans="1:18" s="3" customFormat="1" ht="13.5" customHeight="1">
      <c r="A319" s="19" t="s">
        <v>167</v>
      </c>
      <c r="B319" s="20"/>
      <c r="C319" s="19">
        <v>2014396</v>
      </c>
      <c r="D319" s="19"/>
      <c r="E319" s="19">
        <v>0</v>
      </c>
      <c r="F319" s="19"/>
      <c r="G319" s="19">
        <v>19743</v>
      </c>
      <c r="H319" s="19"/>
      <c r="I319" s="19">
        <v>0</v>
      </c>
      <c r="J319" s="19"/>
      <c r="K319" s="19">
        <f t="shared" si="11"/>
        <v>2034139</v>
      </c>
      <c r="L319" s="19"/>
      <c r="M319" s="19">
        <v>1427156</v>
      </c>
      <c r="N319" s="19"/>
      <c r="O319" s="19">
        <v>275452</v>
      </c>
      <c r="P319" s="19"/>
      <c r="Q319" s="19">
        <v>331531</v>
      </c>
      <c r="R319" s="6"/>
    </row>
    <row r="320" spans="1:18" s="3" customFormat="1" ht="13.5" customHeight="1">
      <c r="A320" s="19" t="s">
        <v>34</v>
      </c>
      <c r="B320" s="20" t="s">
        <v>13</v>
      </c>
      <c r="C320" s="19">
        <v>0</v>
      </c>
      <c r="D320" s="19"/>
      <c r="E320" s="19">
        <v>0</v>
      </c>
      <c r="F320" s="19"/>
      <c r="G320" s="19">
        <v>21293</v>
      </c>
      <c r="H320" s="19"/>
      <c r="I320" s="19">
        <v>0</v>
      </c>
      <c r="J320" s="19"/>
      <c r="K320" s="24">
        <f t="shared" si="11"/>
        <v>21293</v>
      </c>
      <c r="L320" s="19"/>
      <c r="M320" s="19">
        <v>21293</v>
      </c>
      <c r="N320" s="19"/>
      <c r="O320" s="19">
        <v>0</v>
      </c>
      <c r="P320" s="19"/>
      <c r="Q320" s="19">
        <v>0</v>
      </c>
      <c r="R320" s="6"/>
    </row>
    <row r="321" spans="1:18" s="3" customFormat="1" ht="13.5" customHeight="1">
      <c r="A321" s="19" t="s">
        <v>214</v>
      </c>
      <c r="B321" s="20" t="s">
        <v>13</v>
      </c>
      <c r="C321" s="19">
        <v>0</v>
      </c>
      <c r="D321" s="19"/>
      <c r="E321" s="19">
        <v>0</v>
      </c>
      <c r="F321" s="19"/>
      <c r="G321" s="19">
        <v>47092</v>
      </c>
      <c r="H321" s="19"/>
      <c r="I321" s="19">
        <v>0</v>
      </c>
      <c r="J321" s="19"/>
      <c r="K321" s="19">
        <f t="shared" si="11"/>
        <v>47092</v>
      </c>
      <c r="L321" s="19"/>
      <c r="M321" s="19">
        <v>34062</v>
      </c>
      <c r="N321" s="19"/>
      <c r="O321" s="19">
        <v>1345</v>
      </c>
      <c r="P321" s="19"/>
      <c r="Q321" s="19">
        <v>11685</v>
      </c>
      <c r="R321" s="6"/>
    </row>
    <row r="322" spans="1:18" s="3" customFormat="1" ht="13.5" customHeight="1">
      <c r="A322" s="19" t="s">
        <v>280</v>
      </c>
      <c r="B322" s="20"/>
      <c r="C322" s="19">
        <v>212671</v>
      </c>
      <c r="D322" s="19"/>
      <c r="E322" s="19">
        <v>0</v>
      </c>
      <c r="F322" s="19"/>
      <c r="G322" s="19">
        <v>1270939</v>
      </c>
      <c r="H322" s="19"/>
      <c r="I322" s="19">
        <v>0</v>
      </c>
      <c r="J322" s="19"/>
      <c r="K322" s="24">
        <f t="shared" si="11"/>
        <v>1483610</v>
      </c>
      <c r="L322" s="19"/>
      <c r="M322" s="19">
        <v>1329058</v>
      </c>
      <c r="N322" s="19"/>
      <c r="O322" s="19">
        <v>154251</v>
      </c>
      <c r="P322" s="19"/>
      <c r="Q322" s="19">
        <v>301</v>
      </c>
      <c r="R322" s="6"/>
    </row>
    <row r="323" spans="1:18" s="3" customFormat="1" ht="13.5" customHeight="1">
      <c r="A323" s="19" t="s">
        <v>313</v>
      </c>
      <c r="B323" s="20" t="s">
        <v>13</v>
      </c>
      <c r="C323" s="23">
        <f>SUM(C315:C322)</f>
        <v>3002764</v>
      </c>
      <c r="D323" s="19"/>
      <c r="E323" s="23">
        <f>SUM(E315:E322)</f>
        <v>361456</v>
      </c>
      <c r="F323" s="19"/>
      <c r="G323" s="23">
        <f>SUM(G315:G322)</f>
        <v>1437509</v>
      </c>
      <c r="H323" s="19"/>
      <c r="I323" s="23">
        <f>SUM(I315:I322)</f>
        <v>12694</v>
      </c>
      <c r="J323" s="19"/>
      <c r="K323" s="39">
        <f t="shared" si="11"/>
        <v>4814423</v>
      </c>
      <c r="L323" s="19"/>
      <c r="M323" s="23">
        <f>SUM(M315:M322)</f>
        <v>3774765</v>
      </c>
      <c r="N323" s="19"/>
      <c r="O323" s="23">
        <f>SUM(O315:O322)</f>
        <v>560780</v>
      </c>
      <c r="P323" s="19"/>
      <c r="Q323" s="23">
        <f>SUM(Q315:Q322)</f>
        <v>478878</v>
      </c>
      <c r="R323" s="6"/>
    </row>
    <row r="324" spans="1:18" s="3" customFormat="1" ht="13.5" customHeight="1">
      <c r="A324" s="19"/>
      <c r="B324" s="20"/>
      <c r="C324" s="24"/>
      <c r="D324" s="19"/>
      <c r="E324" s="24"/>
      <c r="F324" s="19"/>
      <c r="G324" s="24"/>
      <c r="H324" s="19"/>
      <c r="I324" s="24"/>
      <c r="J324" s="19"/>
      <c r="K324" s="19"/>
      <c r="L324" s="19"/>
      <c r="M324" s="24"/>
      <c r="N324" s="19"/>
      <c r="O324" s="24"/>
      <c r="P324" s="19"/>
      <c r="Q324" s="24"/>
      <c r="R324" s="6"/>
    </row>
    <row r="325" spans="1:18" s="3" customFormat="1" ht="13.5" customHeight="1">
      <c r="A325" s="19" t="s">
        <v>263</v>
      </c>
      <c r="B325" s="20"/>
      <c r="C325" s="25">
        <v>0</v>
      </c>
      <c r="D325" s="19"/>
      <c r="E325" s="25">
        <v>7959</v>
      </c>
      <c r="F325" s="19"/>
      <c r="G325" s="25">
        <v>0</v>
      </c>
      <c r="H325" s="19"/>
      <c r="I325" s="25">
        <v>0</v>
      </c>
      <c r="J325" s="19"/>
      <c r="K325" s="22">
        <f>IF(SUM(C325:I325)=SUM(M325:Q325),SUM(C325:I325),SUM(M325:Q325)-SUM(C325:I325))</f>
        <v>7959</v>
      </c>
      <c r="L325" s="19"/>
      <c r="M325" s="25">
        <v>0</v>
      </c>
      <c r="N325" s="19"/>
      <c r="O325" s="25">
        <v>7959</v>
      </c>
      <c r="P325" s="19"/>
      <c r="Q325" s="25">
        <v>0</v>
      </c>
      <c r="R325" s="6"/>
    </row>
    <row r="326" spans="1:18" s="3" customFormat="1" ht="13.5" customHeight="1">
      <c r="A326" s="19"/>
      <c r="B326" s="20"/>
      <c r="C326" s="24"/>
      <c r="D326" s="19"/>
      <c r="E326" s="24"/>
      <c r="F326" s="19"/>
      <c r="G326" s="24"/>
      <c r="H326" s="19"/>
      <c r="I326" s="24"/>
      <c r="J326" s="19"/>
      <c r="K326" s="19"/>
      <c r="L326" s="19"/>
      <c r="M326" s="24"/>
      <c r="N326" s="19"/>
      <c r="O326" s="24"/>
      <c r="P326" s="19"/>
      <c r="Q326" s="24"/>
      <c r="R326" s="6"/>
    </row>
    <row r="327" spans="1:18" s="3" customFormat="1" ht="13.5" customHeight="1">
      <c r="A327" s="19" t="s">
        <v>171</v>
      </c>
      <c r="B327" s="20"/>
      <c r="C327" s="22">
        <v>70105</v>
      </c>
      <c r="D327" s="19"/>
      <c r="E327" s="22">
        <v>463136</v>
      </c>
      <c r="F327" s="19"/>
      <c r="G327" s="22">
        <v>7714</v>
      </c>
      <c r="H327" s="19"/>
      <c r="I327" s="22">
        <v>0</v>
      </c>
      <c r="J327" s="19"/>
      <c r="K327" s="22">
        <f>IF(SUM(C327:I327)=SUM(M327:Q327),SUM(C327:I327),SUM(M327:Q327)-SUM(C327:I327))</f>
        <v>540955</v>
      </c>
      <c r="L327" s="19"/>
      <c r="M327" s="22">
        <v>463136</v>
      </c>
      <c r="N327" s="19"/>
      <c r="O327" s="22">
        <v>77813</v>
      </c>
      <c r="P327" s="19"/>
      <c r="Q327" s="22">
        <v>6</v>
      </c>
      <c r="R327" s="6"/>
    </row>
    <row r="328" spans="1:18" s="3" customFormat="1" ht="13.5" customHeight="1">
      <c r="A328" s="19"/>
      <c r="B328" s="20"/>
      <c r="C328" s="24"/>
      <c r="D328" s="19"/>
      <c r="E328" s="24"/>
      <c r="F328" s="19"/>
      <c r="G328" s="24"/>
      <c r="H328" s="19"/>
      <c r="I328" s="24"/>
      <c r="J328" s="19"/>
      <c r="K328" s="24"/>
      <c r="L328" s="19"/>
      <c r="M328" s="24"/>
      <c r="N328" s="19"/>
      <c r="O328" s="24"/>
      <c r="P328" s="19"/>
      <c r="Q328" s="24"/>
      <c r="R328" s="6"/>
    </row>
    <row r="329" spans="1:18" s="3" customFormat="1" ht="13.5" customHeight="1">
      <c r="A329" s="19" t="s">
        <v>296</v>
      </c>
      <c r="B329" s="20"/>
      <c r="C329" s="25">
        <v>25536</v>
      </c>
      <c r="D329" s="19"/>
      <c r="E329" s="25">
        <v>0</v>
      </c>
      <c r="F329" s="19"/>
      <c r="G329" s="25">
        <v>0</v>
      </c>
      <c r="H329" s="19"/>
      <c r="I329" s="25">
        <v>0</v>
      </c>
      <c r="J329" s="19"/>
      <c r="K329" s="25">
        <f>IF(SUM(C329:I329)=SUM(M329:Q329),SUM(C329:I329),SUM(M329:Q329)-SUM(C329:I329))</f>
        <v>25536</v>
      </c>
      <c r="L329" s="19"/>
      <c r="M329" s="25">
        <v>14774</v>
      </c>
      <c r="N329" s="19"/>
      <c r="O329" s="25">
        <v>6867</v>
      </c>
      <c r="P329" s="19"/>
      <c r="Q329" s="25">
        <v>3895</v>
      </c>
      <c r="R329" s="6"/>
    </row>
    <row r="330" spans="1:18" s="3" customFormat="1" ht="13.5" customHeight="1">
      <c r="A330" s="19"/>
      <c r="B330" s="20" t="s">
        <v>13</v>
      </c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6"/>
    </row>
    <row r="331" spans="1:18" s="3" customFormat="1" ht="13.5" customHeight="1">
      <c r="A331" s="19" t="s">
        <v>186</v>
      </c>
      <c r="B331" s="20"/>
      <c r="C331" s="22">
        <v>34755</v>
      </c>
      <c r="D331" s="19"/>
      <c r="E331" s="22">
        <v>0</v>
      </c>
      <c r="F331" s="19"/>
      <c r="G331" s="22">
        <v>0</v>
      </c>
      <c r="H331" s="19"/>
      <c r="I331" s="22">
        <v>1490724</v>
      </c>
      <c r="J331" s="19"/>
      <c r="K331" s="22">
        <f>IF(SUM(C331:I331)=SUM(M331:Q331),SUM(C331:I331),SUM(M331:Q331)-SUM(C331:I331))</f>
        <v>1525479</v>
      </c>
      <c r="L331" s="19"/>
      <c r="M331" s="22">
        <v>1359646</v>
      </c>
      <c r="N331" s="19"/>
      <c r="O331" s="22">
        <v>165833</v>
      </c>
      <c r="P331" s="19"/>
      <c r="Q331" s="22">
        <v>0</v>
      </c>
      <c r="R331" s="6"/>
    </row>
    <row r="332" spans="1:18" s="3" customFormat="1" ht="13.5" customHeight="1">
      <c r="A332" s="19"/>
      <c r="B332" s="20"/>
      <c r="C332" s="24"/>
      <c r="D332" s="19"/>
      <c r="E332" s="24"/>
      <c r="F332" s="19"/>
      <c r="G332" s="24"/>
      <c r="H332" s="19"/>
      <c r="I332" s="24"/>
      <c r="J332" s="19"/>
      <c r="K332" s="19"/>
      <c r="L332" s="19"/>
      <c r="M332" s="24"/>
      <c r="N332" s="19"/>
      <c r="O332" s="24"/>
      <c r="P332" s="19"/>
      <c r="Q332" s="24"/>
      <c r="R332" s="6"/>
    </row>
    <row r="333" spans="1:18" s="3" customFormat="1" ht="13.5" customHeight="1">
      <c r="A333" s="19" t="s">
        <v>187</v>
      </c>
      <c r="B333" s="20"/>
      <c r="C333" s="22">
        <v>0</v>
      </c>
      <c r="D333" s="19"/>
      <c r="E333" s="22">
        <v>0</v>
      </c>
      <c r="F333" s="19"/>
      <c r="G333" s="22">
        <v>19293</v>
      </c>
      <c r="H333" s="19"/>
      <c r="I333" s="22">
        <v>0</v>
      </c>
      <c r="J333" s="19"/>
      <c r="K333" s="22">
        <f>IF(SUM(C333:I333)=SUM(M333:Q333),SUM(C333:I333),SUM(M333:Q333)-SUM(C333:I333))</f>
        <v>19293</v>
      </c>
      <c r="L333" s="19"/>
      <c r="M333" s="22">
        <v>18520</v>
      </c>
      <c r="N333" s="19"/>
      <c r="O333" s="22">
        <v>773</v>
      </c>
      <c r="P333" s="19"/>
      <c r="Q333" s="22">
        <v>0</v>
      </c>
      <c r="R333" s="6"/>
    </row>
    <row r="334" spans="1:18" s="3" customFormat="1" ht="13.5" customHeight="1">
      <c r="A334" s="19"/>
      <c r="B334" s="20"/>
      <c r="C334" s="24"/>
      <c r="D334" s="19"/>
      <c r="E334" s="24"/>
      <c r="F334" s="19"/>
      <c r="G334" s="24"/>
      <c r="H334" s="19"/>
      <c r="I334" s="24"/>
      <c r="J334" s="19"/>
      <c r="K334" s="19"/>
      <c r="L334" s="19"/>
      <c r="M334" s="24"/>
      <c r="N334" s="19"/>
      <c r="O334" s="24"/>
      <c r="P334" s="19"/>
      <c r="Q334" s="24"/>
      <c r="R334" s="6"/>
    </row>
    <row r="335" spans="1:18" s="3" customFormat="1" ht="13.5" customHeight="1">
      <c r="A335" s="19" t="s">
        <v>175</v>
      </c>
      <c r="B335" s="20"/>
      <c r="C335" s="24"/>
      <c r="D335" s="19"/>
      <c r="E335" s="24"/>
      <c r="F335" s="19"/>
      <c r="G335" s="24"/>
      <c r="H335" s="19"/>
      <c r="I335" s="24"/>
      <c r="J335" s="19"/>
      <c r="K335" s="19"/>
      <c r="L335" s="19"/>
      <c r="M335" s="24"/>
      <c r="N335" s="19"/>
      <c r="O335" s="24"/>
      <c r="P335" s="19"/>
      <c r="Q335" s="24"/>
      <c r="R335" s="6"/>
    </row>
    <row r="336" spans="1:18" s="3" customFormat="1" ht="13.5" customHeight="1">
      <c r="A336" s="19" t="s">
        <v>34</v>
      </c>
      <c r="B336" s="20"/>
      <c r="C336" s="24">
        <v>41601</v>
      </c>
      <c r="D336" s="19"/>
      <c r="E336" s="24">
        <v>0</v>
      </c>
      <c r="F336" s="19"/>
      <c r="G336" s="24">
        <v>0</v>
      </c>
      <c r="H336" s="19"/>
      <c r="I336" s="24">
        <v>0</v>
      </c>
      <c r="J336" s="19"/>
      <c r="K336" s="19">
        <f>IF(SUM(C336:I336)=SUM(M336:Q336),SUM(C336:I336),SUM(M336:Q336)-SUM(C336:I336))</f>
        <v>41601</v>
      </c>
      <c r="L336" s="19"/>
      <c r="M336" s="24">
        <v>35255</v>
      </c>
      <c r="N336" s="19"/>
      <c r="O336" s="24">
        <v>0</v>
      </c>
      <c r="P336" s="19"/>
      <c r="Q336" s="24">
        <v>6346</v>
      </c>
      <c r="R336" s="6"/>
    </row>
    <row r="337" spans="1:18" s="3" customFormat="1" ht="13.5" customHeight="1">
      <c r="A337" s="19" t="s">
        <v>213</v>
      </c>
      <c r="B337" s="20"/>
      <c r="C337" s="24">
        <v>0</v>
      </c>
      <c r="D337" s="19"/>
      <c r="E337" s="24">
        <v>0</v>
      </c>
      <c r="F337" s="19"/>
      <c r="G337" s="24">
        <v>44507</v>
      </c>
      <c r="H337" s="19"/>
      <c r="I337" s="24">
        <v>0</v>
      </c>
      <c r="J337" s="19"/>
      <c r="K337" s="19">
        <f>IF(SUM(C337:I337)=SUM(M337:Q337),SUM(C337:I337),SUM(M337:Q337)-SUM(C337:I337))</f>
        <v>44507</v>
      </c>
      <c r="L337" s="19"/>
      <c r="M337" s="24">
        <v>30389</v>
      </c>
      <c r="N337" s="19"/>
      <c r="O337" s="24">
        <v>2490</v>
      </c>
      <c r="P337" s="19"/>
      <c r="Q337" s="24">
        <v>11628</v>
      </c>
      <c r="R337" s="6"/>
    </row>
    <row r="338" spans="1:18" s="3" customFormat="1" ht="13.5" customHeight="1">
      <c r="A338" s="19" t="s">
        <v>145</v>
      </c>
      <c r="B338" s="20"/>
      <c r="C338" s="24">
        <v>315474</v>
      </c>
      <c r="D338" s="19"/>
      <c r="E338" s="24">
        <v>44855</v>
      </c>
      <c r="F338" s="19"/>
      <c r="G338" s="24">
        <v>20296</v>
      </c>
      <c r="H338" s="19"/>
      <c r="I338" s="24">
        <v>0</v>
      </c>
      <c r="J338" s="19"/>
      <c r="K338" s="22">
        <f>IF(SUM(C338:I338)=SUM(M338:Q338),SUM(C338:I338),SUM(M338:Q338)-SUM(C338:I338))</f>
        <v>380625</v>
      </c>
      <c r="L338" s="19"/>
      <c r="M338" s="24">
        <v>257944</v>
      </c>
      <c r="N338" s="19"/>
      <c r="O338" s="24">
        <v>35350</v>
      </c>
      <c r="P338" s="19"/>
      <c r="Q338" s="24">
        <v>87331</v>
      </c>
      <c r="R338" s="6"/>
    </row>
    <row r="339" spans="1:18" s="3" customFormat="1" ht="13.5" customHeight="1">
      <c r="A339" s="19" t="s">
        <v>183</v>
      </c>
      <c r="B339" s="20"/>
      <c r="C339" s="23">
        <f>SUM(C336:C338)</f>
        <v>357075</v>
      </c>
      <c r="D339" s="19"/>
      <c r="E339" s="23">
        <f>SUM(E336:E338)</f>
        <v>44855</v>
      </c>
      <c r="F339" s="19"/>
      <c r="G339" s="23">
        <f>SUM(G336:G338)</f>
        <v>64803</v>
      </c>
      <c r="H339" s="19"/>
      <c r="I339" s="23">
        <f>SUM(I336:I338)</f>
        <v>0</v>
      </c>
      <c r="J339" s="19"/>
      <c r="K339" s="23">
        <f>IF(SUM(C339:I339)=SUM(M339:Q339),SUM(C339:I339),SUM(M339:Q339)-SUM(C339:I339))</f>
        <v>466733</v>
      </c>
      <c r="L339" s="19"/>
      <c r="M339" s="23">
        <f>SUM(M336:M338)</f>
        <v>323588</v>
      </c>
      <c r="N339" s="19"/>
      <c r="O339" s="23">
        <f>SUM(O336:O338)</f>
        <v>37840</v>
      </c>
      <c r="P339" s="19"/>
      <c r="Q339" s="23">
        <f>SUM(Q336:Q338)</f>
        <v>105305</v>
      </c>
      <c r="R339" s="6"/>
    </row>
    <row r="340" spans="1:18" s="3" customFormat="1" ht="13.5" customHeight="1">
      <c r="A340" s="19"/>
      <c r="B340" s="20" t="s">
        <v>13</v>
      </c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6"/>
    </row>
    <row r="341" spans="1:18" s="3" customFormat="1" ht="13.5" customHeight="1">
      <c r="A341" s="19" t="s">
        <v>15</v>
      </c>
      <c r="B341" s="20" t="s">
        <v>13</v>
      </c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6"/>
    </row>
    <row r="342" spans="1:18" s="3" customFormat="1" ht="13.5" customHeight="1">
      <c r="A342" s="19" t="s">
        <v>297</v>
      </c>
      <c r="B342" s="20" t="s">
        <v>13</v>
      </c>
      <c r="C342" s="24">
        <v>0</v>
      </c>
      <c r="D342" s="19"/>
      <c r="E342" s="24">
        <v>0</v>
      </c>
      <c r="F342" s="19"/>
      <c r="G342" s="24">
        <v>107331</v>
      </c>
      <c r="H342" s="19"/>
      <c r="I342" s="24">
        <v>0</v>
      </c>
      <c r="J342" s="19"/>
      <c r="K342" s="24">
        <f>IF(SUM(C342:I342)=SUM(M342:Q342),SUM(C342:I342),SUM(M342:Q342)-SUM(C342:I342))</f>
        <v>107331</v>
      </c>
      <c r="L342" s="19"/>
      <c r="M342" s="24">
        <v>97296</v>
      </c>
      <c r="N342" s="19"/>
      <c r="O342" s="24">
        <v>10035</v>
      </c>
      <c r="P342" s="19"/>
      <c r="Q342" s="24">
        <v>0</v>
      </c>
      <c r="R342" s="6"/>
    </row>
    <row r="343" spans="1:18" s="3" customFormat="1" ht="13.5" customHeight="1">
      <c r="A343" s="19" t="s">
        <v>262</v>
      </c>
      <c r="B343" s="20"/>
      <c r="C343" s="25">
        <v>0</v>
      </c>
      <c r="D343" s="19"/>
      <c r="E343" s="25">
        <v>0</v>
      </c>
      <c r="F343" s="19"/>
      <c r="G343" s="25">
        <v>17260</v>
      </c>
      <c r="H343" s="19"/>
      <c r="I343" s="25">
        <v>718685</v>
      </c>
      <c r="J343" s="19"/>
      <c r="K343" s="25">
        <f>IF(SUM(C343:I343)=SUM(M343:Q343),SUM(C343:I343),SUM(M343:Q343)-SUM(C343:I343))</f>
        <v>735945</v>
      </c>
      <c r="L343" s="19"/>
      <c r="M343" s="25">
        <v>455077</v>
      </c>
      <c r="N343" s="19"/>
      <c r="O343" s="25">
        <v>280868</v>
      </c>
      <c r="P343" s="19"/>
      <c r="Q343" s="25">
        <v>0</v>
      </c>
      <c r="R343" s="6"/>
    </row>
    <row r="344" spans="1:18" s="3" customFormat="1" ht="13.5" customHeight="1">
      <c r="A344" s="19" t="s">
        <v>136</v>
      </c>
      <c r="B344" s="20"/>
      <c r="C344" s="25">
        <f>SUM(C342:C343)</f>
        <v>0</v>
      </c>
      <c r="D344" s="19"/>
      <c r="E344" s="25">
        <f>SUM(E342:E343)</f>
        <v>0</v>
      </c>
      <c r="F344" s="19"/>
      <c r="G344" s="25">
        <f>SUM(G342:G343)</f>
        <v>124591</v>
      </c>
      <c r="H344" s="19"/>
      <c r="I344" s="25">
        <f>SUM(I342:I343)</f>
        <v>718685</v>
      </c>
      <c r="J344" s="19"/>
      <c r="K344" s="25">
        <f>SUM(K342:K343)</f>
        <v>843276</v>
      </c>
      <c r="L344" s="19"/>
      <c r="M344" s="25">
        <f>SUM(M342:M343)</f>
        <v>552373</v>
      </c>
      <c r="N344" s="19"/>
      <c r="O344" s="25">
        <f>SUM(O342:O343)</f>
        <v>290903</v>
      </c>
      <c r="P344" s="19"/>
      <c r="Q344" s="25">
        <f>SUM(Q342:Q343)</f>
        <v>0</v>
      </c>
      <c r="R344" s="6"/>
    </row>
    <row r="345" spans="1:18" s="3" customFormat="1" ht="13.5" customHeight="1">
      <c r="A345" s="19"/>
      <c r="B345" s="20" t="s">
        <v>13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6"/>
    </row>
    <row r="346" spans="1:18" s="3" customFormat="1" ht="13.5" customHeight="1">
      <c r="A346" s="19" t="s">
        <v>160</v>
      </c>
      <c r="B346" s="20" t="s">
        <v>13</v>
      </c>
      <c r="C346" s="22">
        <v>0</v>
      </c>
      <c r="D346" s="19"/>
      <c r="E346" s="22">
        <v>0</v>
      </c>
      <c r="F346" s="19"/>
      <c r="G346" s="22">
        <v>27597</v>
      </c>
      <c r="H346" s="19"/>
      <c r="I346" s="22">
        <v>0</v>
      </c>
      <c r="J346" s="19"/>
      <c r="K346" s="22">
        <f>IF(SUM(C346:I346)=SUM(M346:Q346),SUM(C346:I346),SUM(M346:Q346)-SUM(C346:I346))</f>
        <v>27597</v>
      </c>
      <c r="L346" s="19"/>
      <c r="M346" s="22">
        <v>10250</v>
      </c>
      <c r="N346" s="19"/>
      <c r="O346" s="22">
        <v>12006</v>
      </c>
      <c r="P346" s="19"/>
      <c r="Q346" s="22">
        <v>5341</v>
      </c>
      <c r="R346" s="6"/>
    </row>
    <row r="347" spans="1:18" s="3" customFormat="1" ht="13.5" customHeight="1">
      <c r="A347" s="19"/>
      <c r="B347" s="20" t="s">
        <v>13</v>
      </c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6"/>
    </row>
    <row r="348" spans="1:18" s="3" customFormat="1" ht="13.5" customHeight="1">
      <c r="A348" s="19" t="s">
        <v>16</v>
      </c>
      <c r="B348" s="20" t="s">
        <v>13</v>
      </c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6"/>
    </row>
    <row r="349" spans="1:18" s="3" customFormat="1" ht="13.5" customHeight="1">
      <c r="A349" s="19" t="s">
        <v>235</v>
      </c>
      <c r="B349" s="20"/>
      <c r="C349" s="19">
        <v>0</v>
      </c>
      <c r="D349" s="19"/>
      <c r="E349" s="19">
        <v>996077</v>
      </c>
      <c r="F349" s="19"/>
      <c r="G349" s="19">
        <v>2632</v>
      </c>
      <c r="H349" s="19"/>
      <c r="I349" s="19">
        <v>0</v>
      </c>
      <c r="J349" s="19"/>
      <c r="K349" s="19">
        <f>IF(SUM(C349:I349)=SUM(M349:Q349),SUM(C349:I349),SUM(M349:Q349)-SUM(C349:I349))</f>
        <v>998709</v>
      </c>
      <c r="L349" s="19"/>
      <c r="M349" s="19">
        <v>450279</v>
      </c>
      <c r="N349" s="19"/>
      <c r="O349" s="19">
        <v>386708</v>
      </c>
      <c r="P349" s="19"/>
      <c r="Q349" s="19">
        <v>161722</v>
      </c>
      <c r="R349" s="6"/>
    </row>
    <row r="350" spans="1:18" s="3" customFormat="1" ht="13.5" customHeight="1">
      <c r="A350" s="19" t="s">
        <v>34</v>
      </c>
      <c r="B350" s="20"/>
      <c r="C350" s="19">
        <v>0</v>
      </c>
      <c r="D350" s="19"/>
      <c r="E350" s="19">
        <v>773863</v>
      </c>
      <c r="F350" s="19"/>
      <c r="G350" s="19">
        <v>0</v>
      </c>
      <c r="H350" s="19"/>
      <c r="I350" s="19">
        <v>0</v>
      </c>
      <c r="J350" s="19"/>
      <c r="K350" s="24">
        <f>IF(SUM(C350:I350)=SUM(M350:Q350),SUM(C350:I350),SUM(M350:Q350)-SUM(C350:I350))</f>
        <v>773863</v>
      </c>
      <c r="L350" s="19"/>
      <c r="M350" s="19">
        <v>587548</v>
      </c>
      <c r="N350" s="19"/>
      <c r="O350" s="19">
        <v>128992</v>
      </c>
      <c r="P350" s="19"/>
      <c r="Q350" s="19">
        <v>57323</v>
      </c>
      <c r="R350" s="6"/>
    </row>
    <row r="351" spans="1:18" s="3" customFormat="1" ht="13.5" customHeight="1">
      <c r="A351" s="19" t="s">
        <v>60</v>
      </c>
      <c r="B351" s="20"/>
      <c r="C351" s="19">
        <v>16895</v>
      </c>
      <c r="D351" s="19"/>
      <c r="E351" s="19">
        <v>0</v>
      </c>
      <c r="F351" s="19"/>
      <c r="G351" s="19">
        <v>5294</v>
      </c>
      <c r="H351" s="19"/>
      <c r="I351" s="19">
        <v>0</v>
      </c>
      <c r="J351" s="19"/>
      <c r="K351" s="22">
        <f>IF(SUM(C351:I351)=SUM(M351:Q351),SUM(C351:I351),SUM(M351:Q351)-SUM(C351:I351))</f>
        <v>22189</v>
      </c>
      <c r="L351" s="19"/>
      <c r="M351" s="19">
        <v>5587</v>
      </c>
      <c r="N351" s="19"/>
      <c r="O351" s="19">
        <v>16602</v>
      </c>
      <c r="P351" s="19"/>
      <c r="Q351" s="19">
        <v>0</v>
      </c>
      <c r="R351" s="6"/>
    </row>
    <row r="352" spans="1:18" s="3" customFormat="1" ht="13.5" customHeight="1">
      <c r="A352" s="19" t="s">
        <v>137</v>
      </c>
      <c r="B352" s="20" t="s">
        <v>13</v>
      </c>
      <c r="C352" s="23">
        <f>SUM(C349:C351)</f>
        <v>16895</v>
      </c>
      <c r="D352" s="19"/>
      <c r="E352" s="23">
        <f>SUM(E349:E351)</f>
        <v>1769940</v>
      </c>
      <c r="F352" s="19"/>
      <c r="G352" s="23">
        <f>SUM(G349:G351)</f>
        <v>7926</v>
      </c>
      <c r="H352" s="19"/>
      <c r="I352" s="23">
        <f>SUM(I349:I351)</f>
        <v>0</v>
      </c>
      <c r="J352" s="19"/>
      <c r="K352" s="23">
        <f>IF(SUM(C352:I352)=SUM(M352:Q352),SUM(C352:I352),SUM(M352:Q352)-SUM(C352:I352))</f>
        <v>1794761</v>
      </c>
      <c r="L352" s="19"/>
      <c r="M352" s="23">
        <f>SUM(M349:M351)</f>
        <v>1043414</v>
      </c>
      <c r="N352" s="19"/>
      <c r="O352" s="23">
        <f>SUM(O349:O351)</f>
        <v>532302</v>
      </c>
      <c r="P352" s="19"/>
      <c r="Q352" s="23">
        <f>SUM(Q349:Q350)</f>
        <v>219045</v>
      </c>
      <c r="R352" s="6"/>
    </row>
    <row r="353" spans="1:18" s="3" customFormat="1" ht="13.5" customHeight="1">
      <c r="A353" s="19"/>
      <c r="B353" s="20" t="s">
        <v>13</v>
      </c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6"/>
    </row>
    <row r="354" spans="1:18" s="3" customFormat="1" ht="13.5" customHeight="1">
      <c r="A354" s="19" t="s">
        <v>17</v>
      </c>
      <c r="B354" s="20" t="s">
        <v>13</v>
      </c>
      <c r="C354" s="19"/>
      <c r="D354" s="19"/>
      <c r="E354" s="19" t="s">
        <v>13</v>
      </c>
      <c r="F354" s="19"/>
      <c r="G354" s="19" t="s">
        <v>13</v>
      </c>
      <c r="H354" s="19"/>
      <c r="I354" s="19" t="s">
        <v>13</v>
      </c>
      <c r="J354" s="19"/>
      <c r="K354" s="19"/>
      <c r="L354" s="19"/>
      <c r="M354" s="19" t="s">
        <v>13</v>
      </c>
      <c r="N354" s="19"/>
      <c r="O354" s="19" t="s">
        <v>13</v>
      </c>
      <c r="P354" s="19"/>
      <c r="Q354" s="19" t="s">
        <v>13</v>
      </c>
      <c r="R354" s="6"/>
    </row>
    <row r="355" spans="1:18" s="3" customFormat="1" ht="13.5" customHeight="1">
      <c r="A355" s="19" t="s">
        <v>62</v>
      </c>
      <c r="B355" s="20"/>
      <c r="C355" s="19">
        <v>0</v>
      </c>
      <c r="D355" s="19"/>
      <c r="E355" s="19">
        <v>0</v>
      </c>
      <c r="F355" s="19"/>
      <c r="G355" s="19">
        <v>2736</v>
      </c>
      <c r="H355" s="19"/>
      <c r="I355" s="19">
        <v>0</v>
      </c>
      <c r="J355" s="19"/>
      <c r="K355" s="19">
        <f aca="true" t="shared" si="12" ref="K355:K362">IF(SUM(C355:I355)=SUM(M355:Q355),SUM(C355:I355),SUM(M355:Q355)-SUM(C355:I355))</f>
        <v>2736</v>
      </c>
      <c r="L355" s="19"/>
      <c r="M355" s="19">
        <v>2512</v>
      </c>
      <c r="N355" s="19"/>
      <c r="O355" s="19">
        <v>224</v>
      </c>
      <c r="P355" s="19"/>
      <c r="Q355" s="19">
        <v>0</v>
      </c>
      <c r="R355" s="6"/>
    </row>
    <row r="356" spans="1:18" s="3" customFormat="1" ht="13.5" customHeight="1">
      <c r="A356" s="19" t="s">
        <v>63</v>
      </c>
      <c r="B356" s="20"/>
      <c r="C356" s="19">
        <v>0</v>
      </c>
      <c r="D356" s="19"/>
      <c r="E356" s="19">
        <v>0</v>
      </c>
      <c r="F356" s="19"/>
      <c r="G356" s="19">
        <v>414</v>
      </c>
      <c r="H356" s="19"/>
      <c r="I356" s="19">
        <v>0</v>
      </c>
      <c r="J356" s="19"/>
      <c r="K356" s="19">
        <f t="shared" si="12"/>
        <v>414</v>
      </c>
      <c r="L356" s="19"/>
      <c r="M356" s="19">
        <v>0</v>
      </c>
      <c r="N356" s="19"/>
      <c r="O356" s="19">
        <v>410</v>
      </c>
      <c r="P356" s="19"/>
      <c r="Q356" s="19">
        <v>4</v>
      </c>
      <c r="R356" s="6"/>
    </row>
    <row r="357" spans="1:18" s="3" customFormat="1" ht="13.5" customHeight="1">
      <c r="A357" s="19" t="s">
        <v>91</v>
      </c>
      <c r="B357" s="20"/>
      <c r="C357" s="19">
        <v>0</v>
      </c>
      <c r="D357" s="19"/>
      <c r="E357" s="19">
        <v>0</v>
      </c>
      <c r="F357" s="19"/>
      <c r="G357" s="19">
        <v>600</v>
      </c>
      <c r="H357" s="19"/>
      <c r="I357" s="19">
        <v>0</v>
      </c>
      <c r="J357" s="19"/>
      <c r="K357" s="19">
        <f t="shared" si="12"/>
        <v>600</v>
      </c>
      <c r="L357" s="19"/>
      <c r="M357" s="19">
        <v>496</v>
      </c>
      <c r="N357" s="19"/>
      <c r="O357" s="19">
        <v>83</v>
      </c>
      <c r="P357" s="19"/>
      <c r="Q357" s="19">
        <v>21</v>
      </c>
      <c r="R357" s="6"/>
    </row>
    <row r="358" spans="1:18" s="3" customFormat="1" ht="13.5" customHeight="1">
      <c r="A358" s="19" t="s">
        <v>34</v>
      </c>
      <c r="B358" s="20"/>
      <c r="C358" s="19">
        <v>23599</v>
      </c>
      <c r="D358" s="19"/>
      <c r="E358" s="19">
        <v>21011</v>
      </c>
      <c r="F358" s="19"/>
      <c r="G358" s="19">
        <v>12895</v>
      </c>
      <c r="H358" s="19"/>
      <c r="I358" s="19">
        <v>0</v>
      </c>
      <c r="J358" s="19"/>
      <c r="K358" s="19">
        <f t="shared" si="12"/>
        <v>57505</v>
      </c>
      <c r="L358" s="19"/>
      <c r="M358" s="19">
        <v>30490</v>
      </c>
      <c r="N358" s="19"/>
      <c r="O358" s="19">
        <v>19080</v>
      </c>
      <c r="P358" s="19"/>
      <c r="Q358" s="19">
        <v>7935</v>
      </c>
      <c r="R358" s="6"/>
    </row>
    <row r="359" spans="1:18" s="3" customFormat="1" ht="13.5" customHeight="1">
      <c r="A359" s="19" t="s">
        <v>196</v>
      </c>
      <c r="B359" s="20"/>
      <c r="C359" s="19">
        <v>0</v>
      </c>
      <c r="D359" s="19"/>
      <c r="E359" s="19">
        <v>0</v>
      </c>
      <c r="F359" s="19"/>
      <c r="G359" s="19">
        <v>0</v>
      </c>
      <c r="H359" s="19"/>
      <c r="I359" s="19">
        <v>30433</v>
      </c>
      <c r="J359" s="19"/>
      <c r="K359" s="19">
        <f t="shared" si="12"/>
        <v>30433</v>
      </c>
      <c r="L359" s="19"/>
      <c r="M359" s="19">
        <v>0</v>
      </c>
      <c r="N359" s="19"/>
      <c r="O359" s="19">
        <v>30433</v>
      </c>
      <c r="P359" s="19"/>
      <c r="Q359" s="19">
        <v>0</v>
      </c>
      <c r="R359" s="6"/>
    </row>
    <row r="360" spans="1:18" s="3" customFormat="1" ht="13.5" customHeight="1">
      <c r="A360" s="19" t="s">
        <v>93</v>
      </c>
      <c r="B360" s="20"/>
      <c r="C360" s="19">
        <v>0</v>
      </c>
      <c r="D360" s="19"/>
      <c r="E360" s="19">
        <v>3320</v>
      </c>
      <c r="F360" s="19"/>
      <c r="G360" s="19">
        <v>0</v>
      </c>
      <c r="H360" s="19"/>
      <c r="I360" s="19">
        <v>0</v>
      </c>
      <c r="J360" s="19"/>
      <c r="K360" s="19">
        <f t="shared" si="12"/>
        <v>3320</v>
      </c>
      <c r="L360" s="19"/>
      <c r="M360" s="19">
        <v>0</v>
      </c>
      <c r="N360" s="19"/>
      <c r="O360" s="19">
        <v>3320</v>
      </c>
      <c r="P360" s="19"/>
      <c r="Q360" s="19">
        <v>0</v>
      </c>
      <c r="R360" s="6"/>
    </row>
    <row r="361" spans="1:18" s="3" customFormat="1" ht="13.5" customHeight="1">
      <c r="A361" s="19" t="s">
        <v>65</v>
      </c>
      <c r="B361" s="20" t="s">
        <v>13</v>
      </c>
      <c r="C361" s="22">
        <v>0</v>
      </c>
      <c r="D361" s="19"/>
      <c r="E361" s="22">
        <v>0</v>
      </c>
      <c r="F361" s="19"/>
      <c r="G361" s="22">
        <v>0</v>
      </c>
      <c r="H361" s="19"/>
      <c r="I361" s="22">
        <v>268380</v>
      </c>
      <c r="J361" s="19"/>
      <c r="K361" s="22">
        <f t="shared" si="12"/>
        <v>268380</v>
      </c>
      <c r="L361" s="19"/>
      <c r="M361" s="22">
        <v>220565</v>
      </c>
      <c r="N361" s="19"/>
      <c r="O361" s="22">
        <v>47815</v>
      </c>
      <c r="P361" s="19"/>
      <c r="Q361" s="22">
        <v>0</v>
      </c>
      <c r="R361" s="6"/>
    </row>
    <row r="362" spans="1:18" s="3" customFormat="1" ht="13.5" customHeight="1">
      <c r="A362" s="19" t="s">
        <v>147</v>
      </c>
      <c r="B362" s="20" t="s">
        <v>13</v>
      </c>
      <c r="C362" s="22">
        <f>SUM(C355:C361)</f>
        <v>23599</v>
      </c>
      <c r="D362" s="19"/>
      <c r="E362" s="22">
        <f>SUM(E355:E361)</f>
        <v>24331</v>
      </c>
      <c r="F362" s="19"/>
      <c r="G362" s="22">
        <f>SUM(G355:G361)</f>
        <v>16645</v>
      </c>
      <c r="H362" s="19"/>
      <c r="I362" s="22">
        <f>SUM(I355:I361)</f>
        <v>298813</v>
      </c>
      <c r="J362" s="19"/>
      <c r="K362" s="23">
        <f t="shared" si="12"/>
        <v>363388</v>
      </c>
      <c r="L362" s="19"/>
      <c r="M362" s="22">
        <f>SUM(M355:M361)</f>
        <v>254063</v>
      </c>
      <c r="N362" s="19"/>
      <c r="O362" s="22">
        <f>SUM(O355:O361)</f>
        <v>101365</v>
      </c>
      <c r="P362" s="19"/>
      <c r="Q362" s="22">
        <f>SUM(Q355:Q361)</f>
        <v>7960</v>
      </c>
      <c r="R362" s="6"/>
    </row>
    <row r="363" spans="1:18" s="3" customFormat="1" ht="13.5" customHeight="1">
      <c r="A363" s="19"/>
      <c r="B363" s="20"/>
      <c r="C363" s="24"/>
      <c r="D363" s="19"/>
      <c r="E363" s="24"/>
      <c r="F363" s="19"/>
      <c r="G363" s="24"/>
      <c r="H363" s="19"/>
      <c r="I363" s="24"/>
      <c r="J363" s="19"/>
      <c r="K363" s="19"/>
      <c r="L363" s="19"/>
      <c r="M363" s="24"/>
      <c r="N363" s="19"/>
      <c r="O363" s="24"/>
      <c r="P363" s="19"/>
      <c r="Q363" s="24"/>
      <c r="R363" s="6"/>
    </row>
    <row r="364" spans="1:18" s="3" customFormat="1" ht="13.5" customHeight="1">
      <c r="A364" s="19" t="s">
        <v>67</v>
      </c>
      <c r="B364" s="20"/>
      <c r="C364" s="25">
        <v>0</v>
      </c>
      <c r="D364" s="19"/>
      <c r="E364" s="25">
        <v>0</v>
      </c>
      <c r="F364" s="19"/>
      <c r="G364" s="25">
        <v>5068</v>
      </c>
      <c r="H364" s="19"/>
      <c r="I364" s="25">
        <v>0</v>
      </c>
      <c r="J364" s="19"/>
      <c r="K364" s="22">
        <f>IF(SUM(C364:I364)=SUM(M364:Q364),SUM(C364:I364),SUM(M364:Q364)-SUM(C364:I364))</f>
        <v>5068</v>
      </c>
      <c r="L364" s="19"/>
      <c r="M364" s="25">
        <v>0</v>
      </c>
      <c r="N364" s="19"/>
      <c r="O364" s="25">
        <v>5068</v>
      </c>
      <c r="P364" s="19"/>
      <c r="Q364" s="25">
        <v>0</v>
      </c>
      <c r="R364" s="6"/>
    </row>
    <row r="365" spans="1:18" s="3" customFormat="1" ht="13.5" customHeight="1">
      <c r="A365" s="19"/>
      <c r="B365" s="20"/>
      <c r="C365" s="24"/>
      <c r="D365" s="19"/>
      <c r="E365" s="24"/>
      <c r="F365" s="19"/>
      <c r="G365" s="24"/>
      <c r="H365" s="19"/>
      <c r="I365" s="24"/>
      <c r="J365" s="19"/>
      <c r="K365" s="19"/>
      <c r="L365" s="19"/>
      <c r="M365" s="24"/>
      <c r="N365" s="19"/>
      <c r="O365" s="24"/>
      <c r="P365" s="19"/>
      <c r="Q365" s="24"/>
      <c r="R365" s="6"/>
    </row>
    <row r="366" spans="1:18" s="3" customFormat="1" ht="13.5" customHeight="1">
      <c r="A366" s="19" t="s">
        <v>289</v>
      </c>
      <c r="B366" s="20" t="s">
        <v>13</v>
      </c>
      <c r="C366" s="19" t="s">
        <v>13</v>
      </c>
      <c r="D366" s="19"/>
      <c r="E366" s="19" t="s">
        <v>13</v>
      </c>
      <c r="F366" s="19"/>
      <c r="G366" s="19" t="s">
        <v>13</v>
      </c>
      <c r="H366" s="19"/>
      <c r="I366" s="19" t="s">
        <v>13</v>
      </c>
      <c r="J366" s="19"/>
      <c r="K366" s="19"/>
      <c r="L366" s="19"/>
      <c r="M366" s="19" t="s">
        <v>13</v>
      </c>
      <c r="N366" s="19"/>
      <c r="O366" s="19" t="s">
        <v>13</v>
      </c>
      <c r="P366" s="19"/>
      <c r="Q366" s="19" t="s">
        <v>13</v>
      </c>
      <c r="R366" s="6"/>
    </row>
    <row r="367" spans="1:18" s="3" customFormat="1" ht="13.5" customHeight="1">
      <c r="A367" s="19" t="s">
        <v>80</v>
      </c>
      <c r="B367" s="20" t="s">
        <v>13</v>
      </c>
      <c r="C367" s="19">
        <v>11126</v>
      </c>
      <c r="D367" s="19"/>
      <c r="E367" s="19">
        <v>0</v>
      </c>
      <c r="F367" s="19"/>
      <c r="G367" s="19">
        <v>27198</v>
      </c>
      <c r="H367" s="19"/>
      <c r="I367" s="19">
        <v>0</v>
      </c>
      <c r="J367" s="19"/>
      <c r="K367" s="19">
        <f aca="true" t="shared" si="13" ref="K367:K373">IF(SUM(C367:I367)=SUM(M367:Q367),SUM(C367:I367),SUM(M367:Q367)-SUM(C367:I367))</f>
        <v>38324</v>
      </c>
      <c r="L367" s="19"/>
      <c r="M367" s="19">
        <v>32597</v>
      </c>
      <c r="N367" s="19"/>
      <c r="O367" s="19">
        <v>5727</v>
      </c>
      <c r="P367" s="19"/>
      <c r="Q367" s="19">
        <v>0</v>
      </c>
      <c r="R367" s="6"/>
    </row>
    <row r="368" spans="1:18" s="3" customFormat="1" ht="13.5" customHeight="1">
      <c r="A368" s="19" t="s">
        <v>36</v>
      </c>
      <c r="B368" s="20" t="s">
        <v>13</v>
      </c>
      <c r="C368" s="19">
        <v>0</v>
      </c>
      <c r="D368" s="19"/>
      <c r="E368" s="19">
        <v>0</v>
      </c>
      <c r="F368" s="19"/>
      <c r="G368" s="19">
        <v>4480</v>
      </c>
      <c r="H368" s="19"/>
      <c r="I368" s="19">
        <v>0</v>
      </c>
      <c r="J368" s="19"/>
      <c r="K368" s="19">
        <f t="shared" si="13"/>
        <v>4480</v>
      </c>
      <c r="L368" s="19"/>
      <c r="M368" s="19">
        <v>0</v>
      </c>
      <c r="N368" s="19"/>
      <c r="O368" s="19">
        <v>4480</v>
      </c>
      <c r="P368" s="19"/>
      <c r="Q368" s="19">
        <v>0</v>
      </c>
      <c r="R368" s="6"/>
    </row>
    <row r="369" spans="1:18" s="3" customFormat="1" ht="13.5" customHeight="1">
      <c r="A369" s="19" t="s">
        <v>84</v>
      </c>
      <c r="B369" s="20" t="s">
        <v>13</v>
      </c>
      <c r="C369" s="19">
        <v>337665</v>
      </c>
      <c r="D369" s="19"/>
      <c r="E369" s="19">
        <v>556032</v>
      </c>
      <c r="F369" s="19"/>
      <c r="G369" s="19">
        <v>9359</v>
      </c>
      <c r="H369" s="19"/>
      <c r="I369" s="19">
        <v>3567</v>
      </c>
      <c r="J369" s="19"/>
      <c r="K369" s="19">
        <f t="shared" si="13"/>
        <v>906623</v>
      </c>
      <c r="L369" s="19"/>
      <c r="M369" s="19">
        <v>695340</v>
      </c>
      <c r="N369" s="19"/>
      <c r="O369" s="19">
        <v>41472</v>
      </c>
      <c r="P369" s="19"/>
      <c r="Q369" s="19">
        <v>169811</v>
      </c>
      <c r="R369" s="6"/>
    </row>
    <row r="370" spans="1:18" s="3" customFormat="1" ht="13.5" customHeight="1">
      <c r="A370" s="19" t="s">
        <v>34</v>
      </c>
      <c r="B370" s="20"/>
      <c r="C370" s="19">
        <v>176</v>
      </c>
      <c r="D370" s="19"/>
      <c r="E370" s="19">
        <v>0</v>
      </c>
      <c r="F370" s="19"/>
      <c r="G370" s="19">
        <v>0</v>
      </c>
      <c r="H370" s="19"/>
      <c r="I370" s="19">
        <v>0</v>
      </c>
      <c r="J370" s="19"/>
      <c r="K370" s="19">
        <f t="shared" si="13"/>
        <v>176</v>
      </c>
      <c r="L370" s="19"/>
      <c r="M370" s="19">
        <v>0</v>
      </c>
      <c r="N370" s="19"/>
      <c r="O370" s="19">
        <v>176</v>
      </c>
      <c r="P370" s="19"/>
      <c r="Q370" s="19">
        <v>0</v>
      </c>
      <c r="R370" s="6"/>
    </row>
    <row r="371" spans="1:18" s="3" customFormat="1" ht="13.5" customHeight="1">
      <c r="A371" s="19" t="s">
        <v>243</v>
      </c>
      <c r="B371" s="20" t="s">
        <v>13</v>
      </c>
      <c r="C371" s="19">
        <v>38901</v>
      </c>
      <c r="D371" s="19"/>
      <c r="E371" s="19">
        <v>0</v>
      </c>
      <c r="F371" s="19"/>
      <c r="G371" s="19">
        <v>22436</v>
      </c>
      <c r="H371" s="19"/>
      <c r="I371" s="19">
        <v>0</v>
      </c>
      <c r="J371" s="19"/>
      <c r="K371" s="19">
        <f t="shared" si="13"/>
        <v>61337</v>
      </c>
      <c r="L371" s="19"/>
      <c r="M371" s="24">
        <v>54051</v>
      </c>
      <c r="N371" s="19"/>
      <c r="O371" s="19">
        <v>2257</v>
      </c>
      <c r="P371" s="19"/>
      <c r="Q371" s="19">
        <v>5029</v>
      </c>
      <c r="R371" s="6"/>
    </row>
    <row r="372" spans="1:18" s="3" customFormat="1" ht="13.5" customHeight="1">
      <c r="A372" s="19" t="s">
        <v>85</v>
      </c>
      <c r="B372" s="20"/>
      <c r="C372" s="22">
        <v>0</v>
      </c>
      <c r="D372" s="19"/>
      <c r="E372" s="22">
        <v>0</v>
      </c>
      <c r="F372" s="19"/>
      <c r="G372" s="22">
        <v>13409</v>
      </c>
      <c r="H372" s="19"/>
      <c r="I372" s="22">
        <v>0</v>
      </c>
      <c r="J372" s="19"/>
      <c r="K372" s="22">
        <f t="shared" si="13"/>
        <v>13409</v>
      </c>
      <c r="L372" s="19"/>
      <c r="M372" s="22">
        <v>11501</v>
      </c>
      <c r="N372" s="19"/>
      <c r="O372" s="22">
        <v>1836</v>
      </c>
      <c r="P372" s="19"/>
      <c r="Q372" s="22">
        <v>72</v>
      </c>
      <c r="R372" s="6"/>
    </row>
    <row r="373" spans="1:18" s="3" customFormat="1" ht="13.5" customHeight="1">
      <c r="A373" s="19" t="s">
        <v>290</v>
      </c>
      <c r="B373" s="20" t="s">
        <v>13</v>
      </c>
      <c r="C373" s="22">
        <f>SUM(C367:C372)</f>
        <v>387868</v>
      </c>
      <c r="D373" s="19"/>
      <c r="E373" s="22">
        <f>SUM(E367:E372)</f>
        <v>556032</v>
      </c>
      <c r="F373" s="19"/>
      <c r="G373" s="22">
        <f>SUM(G367:G372)</f>
        <v>76882</v>
      </c>
      <c r="H373" s="19"/>
      <c r="I373" s="22">
        <f>SUM(I367:I372)</f>
        <v>3567</v>
      </c>
      <c r="J373" s="19"/>
      <c r="K373" s="23">
        <f t="shared" si="13"/>
        <v>1024349</v>
      </c>
      <c r="L373" s="19"/>
      <c r="M373" s="22">
        <f>SUM(M367:M372)</f>
        <v>793489</v>
      </c>
      <c r="N373" s="19"/>
      <c r="O373" s="22">
        <f>SUM(O367:O372)</f>
        <v>55948</v>
      </c>
      <c r="P373" s="19"/>
      <c r="Q373" s="22">
        <f>SUM(Q367:Q372)</f>
        <v>174912</v>
      </c>
      <c r="R373" s="6"/>
    </row>
    <row r="374" spans="1:18" s="3" customFormat="1" ht="13.5" customHeight="1">
      <c r="A374" s="19"/>
      <c r="B374" s="20" t="s">
        <v>13</v>
      </c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6"/>
    </row>
    <row r="375" spans="1:18" s="3" customFormat="1" ht="13.5" customHeight="1">
      <c r="A375" s="19" t="s">
        <v>236</v>
      </c>
      <c r="B375" s="20"/>
      <c r="C375" s="22">
        <v>1221465</v>
      </c>
      <c r="D375" s="19"/>
      <c r="E375" s="22">
        <v>0</v>
      </c>
      <c r="F375" s="19"/>
      <c r="G375" s="22">
        <v>24945</v>
      </c>
      <c r="H375" s="19"/>
      <c r="I375" s="22">
        <v>0</v>
      </c>
      <c r="J375" s="19"/>
      <c r="K375" s="22">
        <f>IF(SUM(C375:I375)=SUM(M375:Q375),SUM(C375:I375),SUM(M375:Q375)-SUM(C375:I375))</f>
        <v>1246410</v>
      </c>
      <c r="L375" s="19"/>
      <c r="M375" s="22">
        <v>1028489</v>
      </c>
      <c r="N375" s="19"/>
      <c r="O375" s="22">
        <v>200132</v>
      </c>
      <c r="P375" s="19"/>
      <c r="Q375" s="22">
        <v>17789</v>
      </c>
      <c r="R375" s="6"/>
    </row>
    <row r="376" spans="1:18" s="3" customFormat="1" ht="13.5" customHeight="1">
      <c r="A376" s="19"/>
      <c r="B376" s="20" t="s">
        <v>13</v>
      </c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6"/>
    </row>
    <row r="377" spans="1:18" s="3" customFormat="1" ht="13.5" customHeight="1">
      <c r="A377" s="19" t="s">
        <v>249</v>
      </c>
      <c r="B377" s="20"/>
      <c r="C377" s="25">
        <v>0</v>
      </c>
      <c r="D377" s="19"/>
      <c r="E377" s="25">
        <v>0</v>
      </c>
      <c r="F377" s="19"/>
      <c r="G377" s="25">
        <v>73482</v>
      </c>
      <c r="H377" s="19"/>
      <c r="I377" s="25">
        <v>0</v>
      </c>
      <c r="J377" s="19"/>
      <c r="K377" s="25">
        <f>IF(SUM(C377:I377)=SUM(M377:Q377),SUM(C377:I377),SUM(M377:Q377)-SUM(C377:I377))</f>
        <v>73482</v>
      </c>
      <c r="L377" s="19"/>
      <c r="M377" s="25">
        <v>2886</v>
      </c>
      <c r="N377" s="19"/>
      <c r="O377" s="25">
        <v>70596</v>
      </c>
      <c r="P377" s="19"/>
      <c r="Q377" s="25">
        <v>0</v>
      </c>
      <c r="R377" s="6"/>
    </row>
    <row r="378" spans="1:18" s="3" customFormat="1" ht="13.5" customHeight="1">
      <c r="A378" s="19"/>
      <c r="B378" s="20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6"/>
    </row>
    <row r="379" spans="1:18" s="3" customFormat="1" ht="13.5" customHeight="1">
      <c r="A379" s="19" t="s">
        <v>131</v>
      </c>
      <c r="B379" s="20"/>
      <c r="C379" s="25">
        <v>0</v>
      </c>
      <c r="D379" s="19"/>
      <c r="E379" s="25">
        <v>59482</v>
      </c>
      <c r="F379" s="19"/>
      <c r="G379" s="25">
        <v>0</v>
      </c>
      <c r="H379" s="19"/>
      <c r="I379" s="25">
        <v>0</v>
      </c>
      <c r="J379" s="19"/>
      <c r="K379" s="25">
        <f>IF(SUM(C379:I379)=SUM(M379:Q379),SUM(C379:I379),SUM(M379:Q379)-SUM(C379:I379))</f>
        <v>59482</v>
      </c>
      <c r="L379" s="19"/>
      <c r="M379" s="25">
        <v>35690</v>
      </c>
      <c r="N379" s="19"/>
      <c r="O379" s="25">
        <f>8988-1</f>
        <v>8987</v>
      </c>
      <c r="P379" s="19"/>
      <c r="Q379" s="25">
        <v>14805</v>
      </c>
      <c r="R379" s="6"/>
    </row>
    <row r="380" spans="1:18" s="3" customFormat="1" ht="13.5" customHeight="1">
      <c r="A380" s="19"/>
      <c r="B380" s="20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6"/>
    </row>
    <row r="381" spans="1:18" s="3" customFormat="1" ht="13.5" customHeight="1">
      <c r="A381" s="19" t="s">
        <v>228</v>
      </c>
      <c r="B381" s="20"/>
      <c r="C381" s="22">
        <v>166150</v>
      </c>
      <c r="D381" s="19"/>
      <c r="E381" s="22">
        <v>0</v>
      </c>
      <c r="F381" s="19"/>
      <c r="G381" s="22">
        <v>3109</v>
      </c>
      <c r="H381" s="19"/>
      <c r="I381" s="22">
        <v>0</v>
      </c>
      <c r="J381" s="19"/>
      <c r="K381" s="22">
        <f>IF(SUM(C381:I381)=SUM(M381:Q381),SUM(C381:I381),SUM(M381:Q381)-SUM(C381:I381))</f>
        <v>169259</v>
      </c>
      <c r="L381" s="19"/>
      <c r="M381" s="22">
        <v>141078</v>
      </c>
      <c r="N381" s="19"/>
      <c r="O381" s="22">
        <v>23470</v>
      </c>
      <c r="P381" s="19"/>
      <c r="Q381" s="22">
        <v>4711</v>
      </c>
      <c r="R381" s="6"/>
    </row>
    <row r="382" spans="1:18" s="3" customFormat="1" ht="13.5" customHeight="1">
      <c r="A382" s="19"/>
      <c r="B382" s="20" t="s">
        <v>13</v>
      </c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6"/>
    </row>
    <row r="383" spans="1:18" s="3" customFormat="1" ht="13.5" customHeight="1">
      <c r="A383" s="19" t="s">
        <v>68</v>
      </c>
      <c r="B383" s="20" t="s">
        <v>13</v>
      </c>
      <c r="C383" s="22">
        <v>337001</v>
      </c>
      <c r="D383" s="19"/>
      <c r="E383" s="22">
        <v>0</v>
      </c>
      <c r="F383" s="19"/>
      <c r="G383" s="22">
        <v>38660</v>
      </c>
      <c r="H383" s="19"/>
      <c r="I383" s="22">
        <v>-1239</v>
      </c>
      <c r="J383" s="19"/>
      <c r="K383" s="22">
        <f>IF(SUM(C383:I383)=SUM(M383:Q383),SUM(C383:I383),SUM(M383:Q383)-SUM(C383:I383))</f>
        <v>374422</v>
      </c>
      <c r="L383" s="19"/>
      <c r="M383" s="22">
        <v>271247</v>
      </c>
      <c r="N383" s="19"/>
      <c r="O383" s="22">
        <v>51282</v>
      </c>
      <c r="P383" s="19"/>
      <c r="Q383" s="22">
        <v>51893</v>
      </c>
      <c r="R383" s="6"/>
    </row>
    <row r="384" spans="1:18" s="3" customFormat="1" ht="13.5" customHeight="1">
      <c r="A384" s="19"/>
      <c r="B384" s="20" t="s">
        <v>13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6"/>
    </row>
    <row r="385" spans="1:18" s="3" customFormat="1" ht="13.5" customHeight="1">
      <c r="A385" s="19" t="s">
        <v>102</v>
      </c>
      <c r="B385" s="20" t="s">
        <v>13</v>
      </c>
      <c r="C385" s="22">
        <v>649828</v>
      </c>
      <c r="D385" s="19"/>
      <c r="E385" s="22">
        <v>0</v>
      </c>
      <c r="F385" s="19"/>
      <c r="G385" s="22">
        <v>0</v>
      </c>
      <c r="H385" s="19"/>
      <c r="I385" s="22">
        <v>0</v>
      </c>
      <c r="J385" s="19"/>
      <c r="K385" s="22">
        <f>IF(SUM(C385:I385)=SUM(M385:Q385),SUM(C385:I385),SUM(M385:Q385)-SUM(C385:I385))</f>
        <v>649828</v>
      </c>
      <c r="L385" s="19"/>
      <c r="M385" s="22">
        <v>124947</v>
      </c>
      <c r="N385" s="19"/>
      <c r="O385" s="22">
        <v>524881</v>
      </c>
      <c r="P385" s="19"/>
      <c r="Q385" s="22">
        <v>0</v>
      </c>
      <c r="R385" s="6"/>
    </row>
    <row r="386" spans="1:18" s="3" customFormat="1" ht="13.5" customHeight="1">
      <c r="A386" s="19"/>
      <c r="B386" s="20"/>
      <c r="C386" s="24"/>
      <c r="D386" s="19"/>
      <c r="E386" s="24"/>
      <c r="F386" s="19"/>
      <c r="G386" s="24"/>
      <c r="H386" s="19"/>
      <c r="I386" s="24"/>
      <c r="J386" s="19"/>
      <c r="K386" s="24"/>
      <c r="L386" s="19"/>
      <c r="M386" s="24"/>
      <c r="N386" s="19"/>
      <c r="O386" s="24"/>
      <c r="P386" s="19"/>
      <c r="Q386" s="24"/>
      <c r="R386" s="6"/>
    </row>
    <row r="387" spans="1:18" s="3" customFormat="1" ht="13.5" customHeight="1">
      <c r="A387" s="19" t="s">
        <v>204</v>
      </c>
      <c r="B387" s="20" t="s">
        <v>13</v>
      </c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6"/>
    </row>
    <row r="388" spans="1:18" s="3" customFormat="1" ht="13.5" customHeight="1">
      <c r="A388" s="19" t="s">
        <v>69</v>
      </c>
      <c r="B388" s="20" t="s">
        <v>13</v>
      </c>
      <c r="C388" s="19">
        <v>0</v>
      </c>
      <c r="D388" s="19"/>
      <c r="E388" s="19">
        <v>0</v>
      </c>
      <c r="F388" s="19"/>
      <c r="G388" s="19">
        <v>0</v>
      </c>
      <c r="H388" s="19"/>
      <c r="I388" s="19">
        <v>773</v>
      </c>
      <c r="J388" s="19"/>
      <c r="K388" s="19">
        <f>IF(SUM(C388:I388)=SUM(M388:Q388),SUM(C388:I388),SUM(M388:Q388)-SUM(C388:I388))</f>
        <v>773</v>
      </c>
      <c r="L388" s="19"/>
      <c r="M388" s="19">
        <v>773</v>
      </c>
      <c r="N388" s="19"/>
      <c r="O388" s="19">
        <v>0</v>
      </c>
      <c r="P388" s="19"/>
      <c r="Q388" s="19">
        <v>0</v>
      </c>
      <c r="R388" s="6"/>
    </row>
    <row r="389" spans="1:18" s="3" customFormat="1" ht="13.5" customHeight="1">
      <c r="A389" s="19" t="s">
        <v>298</v>
      </c>
      <c r="B389" s="20"/>
      <c r="C389" s="19">
        <v>0</v>
      </c>
      <c r="D389" s="19"/>
      <c r="E389" s="19">
        <v>0</v>
      </c>
      <c r="F389" s="19"/>
      <c r="G389" s="19">
        <v>2000</v>
      </c>
      <c r="H389" s="19"/>
      <c r="I389" s="19">
        <v>94528</v>
      </c>
      <c r="J389" s="19"/>
      <c r="K389" s="19">
        <f>IF(SUM(C389:I389)=SUM(M389:Q389),SUM(C389:I389),SUM(M389:Q389)-SUM(C389:I389))</f>
        <v>96528</v>
      </c>
      <c r="L389" s="19"/>
      <c r="M389" s="19">
        <v>0</v>
      </c>
      <c r="N389" s="19"/>
      <c r="O389" s="19">
        <v>96528</v>
      </c>
      <c r="P389" s="19"/>
      <c r="Q389" s="19">
        <v>0</v>
      </c>
      <c r="R389" s="6"/>
    </row>
    <row r="390" spans="1:18" s="3" customFormat="1" ht="13.5" customHeight="1">
      <c r="A390" s="19" t="s">
        <v>34</v>
      </c>
      <c r="B390" s="20"/>
      <c r="C390" s="19">
        <v>0</v>
      </c>
      <c r="D390" s="19"/>
      <c r="E390" s="19">
        <v>0</v>
      </c>
      <c r="F390" s="19"/>
      <c r="G390" s="19">
        <v>2100</v>
      </c>
      <c r="H390" s="19"/>
      <c r="I390" s="19">
        <v>0</v>
      </c>
      <c r="J390" s="19"/>
      <c r="K390" s="19">
        <f>IF(SUM(C390:I390)=SUM(M390:Q390),SUM(C390:I390),SUM(M390:Q390)-SUM(C390:I390))</f>
        <v>2100</v>
      </c>
      <c r="L390" s="19"/>
      <c r="M390" s="19">
        <v>0</v>
      </c>
      <c r="N390" s="19"/>
      <c r="O390" s="19">
        <v>2100</v>
      </c>
      <c r="P390" s="19"/>
      <c r="Q390" s="19">
        <v>0</v>
      </c>
      <c r="R390" s="6"/>
    </row>
    <row r="391" spans="1:18" s="3" customFormat="1" ht="13.5" customHeight="1">
      <c r="A391" s="19" t="s">
        <v>198</v>
      </c>
      <c r="B391" s="20"/>
      <c r="C391" s="19">
        <v>0</v>
      </c>
      <c r="D391" s="19"/>
      <c r="E391" s="19">
        <v>0</v>
      </c>
      <c r="F391" s="19"/>
      <c r="G391" s="19">
        <v>60416</v>
      </c>
      <c r="H391" s="19"/>
      <c r="I391" s="19">
        <v>0</v>
      </c>
      <c r="J391" s="19"/>
      <c r="K391" s="22">
        <f>IF(SUM(C391:I391)=SUM(M391:Q391),SUM(C391:I391),SUM(M391:Q391)-SUM(C391:I391))</f>
        <v>60416</v>
      </c>
      <c r="L391" s="19"/>
      <c r="M391" s="19">
        <v>59850</v>
      </c>
      <c r="N391" s="19"/>
      <c r="O391" s="19">
        <v>566</v>
      </c>
      <c r="P391" s="19"/>
      <c r="Q391" s="19">
        <v>0</v>
      </c>
      <c r="R391" s="6"/>
    </row>
    <row r="392" spans="1:18" s="3" customFormat="1" ht="13.5" customHeight="1">
      <c r="A392" s="19" t="s">
        <v>149</v>
      </c>
      <c r="B392" s="20" t="s">
        <v>13</v>
      </c>
      <c r="C392" s="23">
        <f>SUM(C388:C391)</f>
        <v>0</v>
      </c>
      <c r="D392" s="19"/>
      <c r="E392" s="23">
        <f>SUM(E388:E391)</f>
        <v>0</v>
      </c>
      <c r="F392" s="19"/>
      <c r="G392" s="23">
        <f>SUM(G388:G391)</f>
        <v>64516</v>
      </c>
      <c r="H392" s="19"/>
      <c r="I392" s="23">
        <f>SUM(I388:I391)</f>
        <v>95301</v>
      </c>
      <c r="J392" s="19"/>
      <c r="K392" s="23">
        <f>IF(SUM(C392:I392)=SUM(M392:Q392),SUM(C392:I392),SUM(M392:Q392)-SUM(C392:I392))</f>
        <v>159817</v>
      </c>
      <c r="L392" s="19"/>
      <c r="M392" s="23">
        <f>SUM(M388:M391)</f>
        <v>60623</v>
      </c>
      <c r="N392" s="19"/>
      <c r="O392" s="23">
        <f>SUM(O388:O391)</f>
        <v>99194</v>
      </c>
      <c r="P392" s="19"/>
      <c r="Q392" s="23">
        <f>SUM(Q388:Q391)</f>
        <v>0</v>
      </c>
      <c r="R392" s="6"/>
    </row>
    <row r="393" spans="1:18" s="3" customFormat="1" ht="12.75" customHeight="1">
      <c r="A393" s="19"/>
      <c r="B393" s="20" t="s">
        <v>13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6"/>
    </row>
    <row r="394" spans="1:18" s="3" customFormat="1" ht="13.5" customHeight="1">
      <c r="A394" s="24" t="s">
        <v>192</v>
      </c>
      <c r="B394" s="27" t="s">
        <v>13</v>
      </c>
      <c r="C394" s="24"/>
      <c r="D394" s="24"/>
      <c r="E394" s="24"/>
      <c r="F394" s="24"/>
      <c r="G394" s="24"/>
      <c r="H394" s="24"/>
      <c r="I394" s="24"/>
      <c r="J394" s="24"/>
      <c r="K394" s="19"/>
      <c r="L394" s="24"/>
      <c r="M394" s="24"/>
      <c r="N394" s="24"/>
      <c r="O394" s="24"/>
      <c r="P394" s="24"/>
      <c r="Q394" s="24"/>
      <c r="R394" s="6"/>
    </row>
    <row r="395" spans="1:18" s="3" customFormat="1" ht="13.5" customHeight="1">
      <c r="A395" s="19" t="s">
        <v>176</v>
      </c>
      <c r="B395" s="20"/>
      <c r="C395" s="22">
        <v>0</v>
      </c>
      <c r="D395" s="19"/>
      <c r="E395" s="22">
        <v>9532753</v>
      </c>
      <c r="F395" s="19"/>
      <c r="G395" s="22">
        <v>0</v>
      </c>
      <c r="H395" s="19"/>
      <c r="I395" s="22">
        <v>0</v>
      </c>
      <c r="J395" s="19"/>
      <c r="K395" s="22">
        <f>IF(SUM(C395:I395)=SUM(M395:Q395),SUM(C395:I395),SUM(M395:Q395)-SUM(C395:I395))</f>
        <v>9532753</v>
      </c>
      <c r="L395" s="19"/>
      <c r="M395" s="22">
        <v>5363650</v>
      </c>
      <c r="N395" s="19"/>
      <c r="O395" s="22">
        <v>1890310</v>
      </c>
      <c r="P395" s="19"/>
      <c r="Q395" s="22">
        <v>2278793</v>
      </c>
      <c r="R395" s="6"/>
    </row>
    <row r="396" spans="1:18" s="3" customFormat="1" ht="13.5" customHeight="1">
      <c r="A396" s="19"/>
      <c r="B396" s="20" t="s">
        <v>13</v>
      </c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6"/>
    </row>
    <row r="397" spans="1:18" s="3" customFormat="1" ht="13.5" customHeight="1">
      <c r="A397" s="19" t="s">
        <v>255</v>
      </c>
      <c r="B397" s="20" t="s">
        <v>13</v>
      </c>
      <c r="C397" s="22">
        <v>91125</v>
      </c>
      <c r="D397" s="19"/>
      <c r="E397" s="22">
        <v>0</v>
      </c>
      <c r="F397" s="19"/>
      <c r="G397" s="22">
        <v>0</v>
      </c>
      <c r="H397" s="19"/>
      <c r="I397" s="22">
        <v>93572</v>
      </c>
      <c r="J397" s="19"/>
      <c r="K397" s="22">
        <f>IF(SUM(C397:I397)=SUM(M397:Q397),SUM(C397:I397),SUM(M397:Q397)-SUM(C397:I397))</f>
        <v>184697</v>
      </c>
      <c r="L397" s="19"/>
      <c r="M397" s="22">
        <v>59548</v>
      </c>
      <c r="N397" s="19"/>
      <c r="O397" s="22">
        <v>103025</v>
      </c>
      <c r="P397" s="19"/>
      <c r="Q397" s="22">
        <v>22124</v>
      </c>
      <c r="R397" s="6"/>
    </row>
    <row r="398" spans="1:18" s="3" customFormat="1" ht="13.5" customHeight="1">
      <c r="A398" s="19"/>
      <c r="B398" s="20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6"/>
    </row>
    <row r="399" spans="1:18" s="3" customFormat="1" ht="13.5" customHeight="1">
      <c r="A399" s="19" t="s">
        <v>272</v>
      </c>
      <c r="B399" s="20"/>
      <c r="C399" s="25">
        <v>3505</v>
      </c>
      <c r="D399" s="19"/>
      <c r="E399" s="25">
        <v>0</v>
      </c>
      <c r="F399" s="19"/>
      <c r="G399" s="25">
        <v>0</v>
      </c>
      <c r="H399" s="19"/>
      <c r="I399" s="25">
        <v>0</v>
      </c>
      <c r="J399" s="19"/>
      <c r="K399" s="22">
        <f>IF(SUM(C399:I399)=SUM(M399:Q399),SUM(C399:I399),SUM(M399:Q399)-SUM(C399:I399))</f>
        <v>3505</v>
      </c>
      <c r="L399" s="19"/>
      <c r="M399" s="25">
        <v>0</v>
      </c>
      <c r="N399" s="19"/>
      <c r="O399" s="25">
        <v>3505</v>
      </c>
      <c r="P399" s="19"/>
      <c r="Q399" s="25">
        <v>0</v>
      </c>
      <c r="R399" s="6"/>
    </row>
    <row r="400" spans="1:18" s="3" customFormat="1" ht="13.5" customHeight="1">
      <c r="A400" s="19"/>
      <c r="B400" s="20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6"/>
    </row>
    <row r="401" spans="1:18" s="3" customFormat="1" ht="13.5" customHeight="1">
      <c r="A401" s="19" t="s">
        <v>273</v>
      </c>
      <c r="B401" s="20"/>
      <c r="C401" s="25">
        <v>20360</v>
      </c>
      <c r="D401" s="19"/>
      <c r="E401" s="25">
        <v>0</v>
      </c>
      <c r="F401" s="19"/>
      <c r="G401" s="25">
        <v>0</v>
      </c>
      <c r="H401" s="19"/>
      <c r="I401" s="25">
        <v>0</v>
      </c>
      <c r="J401" s="19"/>
      <c r="K401" s="22">
        <f>IF(SUM(C401:I401)=SUM(M401:Q401),SUM(C401:I401),SUM(M401:Q401)-SUM(C401:I401))</f>
        <v>20360</v>
      </c>
      <c r="L401" s="19"/>
      <c r="M401" s="25">
        <v>20360</v>
      </c>
      <c r="N401" s="19"/>
      <c r="O401" s="25">
        <v>0</v>
      </c>
      <c r="P401" s="19"/>
      <c r="Q401" s="25">
        <v>0</v>
      </c>
      <c r="R401" s="6"/>
    </row>
    <row r="402" spans="1:18" s="3" customFormat="1" ht="13.5" customHeight="1">
      <c r="A402" s="19"/>
      <c r="B402" s="20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6"/>
    </row>
    <row r="403" spans="1:18" s="3" customFormat="1" ht="13.5" customHeight="1">
      <c r="A403" s="19" t="s">
        <v>291</v>
      </c>
      <c r="B403" s="20" t="s">
        <v>13</v>
      </c>
      <c r="C403" s="19" t="s">
        <v>13</v>
      </c>
      <c r="D403" s="19"/>
      <c r="E403" s="19" t="s">
        <v>13</v>
      </c>
      <c r="F403" s="19"/>
      <c r="G403" s="19" t="s">
        <v>13</v>
      </c>
      <c r="H403" s="19"/>
      <c r="I403" s="19" t="s">
        <v>13</v>
      </c>
      <c r="J403" s="19"/>
      <c r="K403" s="19"/>
      <c r="L403" s="19"/>
      <c r="M403" s="19" t="s">
        <v>13</v>
      </c>
      <c r="N403" s="19"/>
      <c r="O403" s="19" t="s">
        <v>13</v>
      </c>
      <c r="P403" s="19"/>
      <c r="Q403" s="19" t="s">
        <v>13</v>
      </c>
      <c r="R403" s="6"/>
    </row>
    <row r="404" spans="1:18" s="3" customFormat="1" ht="13.5" customHeight="1">
      <c r="A404" s="19" t="s">
        <v>246</v>
      </c>
      <c r="B404" s="20"/>
      <c r="C404" s="19">
        <v>0</v>
      </c>
      <c r="D404" s="19"/>
      <c r="E404" s="19">
        <v>11343</v>
      </c>
      <c r="F404" s="19"/>
      <c r="G404" s="19">
        <v>0</v>
      </c>
      <c r="H404" s="19"/>
      <c r="I404" s="19">
        <v>0</v>
      </c>
      <c r="J404" s="19"/>
      <c r="K404" s="19">
        <f>IF(SUM(C404:I404)=SUM(M404:Q404),SUM(C404:I404),SUM(M404:Q404)-SUM(C404:I404))</f>
        <v>11343</v>
      </c>
      <c r="L404" s="19"/>
      <c r="M404" s="19">
        <v>870</v>
      </c>
      <c r="N404" s="19"/>
      <c r="O404" s="19">
        <v>8132</v>
      </c>
      <c r="P404" s="19"/>
      <c r="Q404" s="19">
        <v>2341</v>
      </c>
      <c r="R404" s="6"/>
    </row>
    <row r="405" spans="1:18" s="3" customFormat="1" ht="13.5" customHeight="1">
      <c r="A405" s="19" t="s">
        <v>299</v>
      </c>
      <c r="B405" s="20"/>
      <c r="C405" s="19">
        <v>0</v>
      </c>
      <c r="D405" s="19"/>
      <c r="E405" s="19">
        <v>60476</v>
      </c>
      <c r="F405" s="19"/>
      <c r="G405" s="19">
        <v>0</v>
      </c>
      <c r="H405" s="19"/>
      <c r="I405" s="19">
        <v>0</v>
      </c>
      <c r="J405" s="19"/>
      <c r="K405" s="19">
        <f>IF(SUM(C405:I405)=SUM(M405:Q405),SUM(C405:I405),SUM(M405:Q405)-SUM(C405:I405))</f>
        <v>60476</v>
      </c>
      <c r="L405" s="19"/>
      <c r="M405" s="19">
        <v>60476</v>
      </c>
      <c r="N405" s="19"/>
      <c r="O405" s="19">
        <v>0</v>
      </c>
      <c r="P405" s="19"/>
      <c r="Q405" s="19">
        <v>0</v>
      </c>
      <c r="R405" s="6"/>
    </row>
    <row r="406" spans="1:18" s="3" customFormat="1" ht="13.5" customHeight="1">
      <c r="A406" s="19" t="s">
        <v>247</v>
      </c>
      <c r="B406" s="20"/>
      <c r="C406" s="24">
        <v>0</v>
      </c>
      <c r="D406" s="24"/>
      <c r="E406" s="24">
        <v>65563</v>
      </c>
      <c r="F406" s="24"/>
      <c r="G406" s="24">
        <v>0</v>
      </c>
      <c r="H406" s="24"/>
      <c r="I406" s="24">
        <v>0</v>
      </c>
      <c r="J406" s="24"/>
      <c r="K406" s="24">
        <f>IF(SUM(C406:I406)=SUM(M406:Q406),SUM(C406:I406),SUM(M406:Q406)-SUM(C406:I406))</f>
        <v>65563</v>
      </c>
      <c r="L406" s="24"/>
      <c r="M406" s="24">
        <v>16289</v>
      </c>
      <c r="N406" s="24"/>
      <c r="O406" s="24">
        <v>33006</v>
      </c>
      <c r="P406" s="24"/>
      <c r="Q406" s="24">
        <v>16268</v>
      </c>
      <c r="R406" s="6"/>
    </row>
    <row r="407" spans="1:18" s="3" customFormat="1" ht="13.5" customHeight="1">
      <c r="A407" s="19" t="s">
        <v>300</v>
      </c>
      <c r="B407" s="20"/>
      <c r="C407" s="25">
        <v>0</v>
      </c>
      <c r="D407" s="19"/>
      <c r="E407" s="25">
        <v>24131</v>
      </c>
      <c r="F407" s="19"/>
      <c r="G407" s="25">
        <v>1125</v>
      </c>
      <c r="H407" s="19"/>
      <c r="I407" s="25">
        <v>0</v>
      </c>
      <c r="J407" s="19"/>
      <c r="K407" s="24">
        <f>IF(SUM(C407:I407)=SUM(M407:Q407),SUM(C407:I407),SUM(M407:Q407)-SUM(C407:I407))</f>
        <v>25256</v>
      </c>
      <c r="L407" s="19"/>
      <c r="M407" s="25">
        <v>0</v>
      </c>
      <c r="N407" s="19"/>
      <c r="O407" s="25">
        <v>25256</v>
      </c>
      <c r="P407" s="19"/>
      <c r="Q407" s="25">
        <v>0</v>
      </c>
      <c r="R407" s="6"/>
    </row>
    <row r="408" spans="1:18" s="4" customFormat="1" ht="13.5" customHeight="1">
      <c r="A408" s="19" t="s">
        <v>292</v>
      </c>
      <c r="B408" s="20" t="s">
        <v>13</v>
      </c>
      <c r="C408" s="22">
        <f>SUM(C404:C407)</f>
        <v>0</v>
      </c>
      <c r="D408" s="19"/>
      <c r="E408" s="22">
        <f>SUM(E404:E407)</f>
        <v>161513</v>
      </c>
      <c r="F408" s="19"/>
      <c r="G408" s="22">
        <f>SUM(G404:G407)</f>
        <v>1125</v>
      </c>
      <c r="H408" s="19"/>
      <c r="I408" s="22">
        <f>SUM(I404:I407)</f>
        <v>0</v>
      </c>
      <c r="J408" s="19"/>
      <c r="K408" s="23">
        <f>IF(SUM(C408:I408)=SUM(M408:Q408),SUM(C408:I408),SUM(M408:Q408)-SUM(C408:I408))</f>
        <v>162638</v>
      </c>
      <c r="L408" s="19"/>
      <c r="M408" s="22">
        <f>SUM(M404:M407)</f>
        <v>77635</v>
      </c>
      <c r="N408" s="19"/>
      <c r="O408" s="22">
        <f>SUM(O404:O407)</f>
        <v>66394</v>
      </c>
      <c r="P408" s="19"/>
      <c r="Q408" s="22">
        <f>SUM(Q404:Q407)</f>
        <v>18609</v>
      </c>
      <c r="R408" s="7"/>
    </row>
    <row r="409" spans="1:18" s="3" customFormat="1" ht="13.5" customHeight="1">
      <c r="A409" s="19"/>
      <c r="B409" s="20" t="s">
        <v>13</v>
      </c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6"/>
    </row>
    <row r="410" spans="1:18" s="3" customFormat="1" ht="13.5" customHeight="1">
      <c r="A410" s="19" t="s">
        <v>71</v>
      </c>
      <c r="B410" s="20" t="s">
        <v>13</v>
      </c>
      <c r="C410" s="22">
        <v>103045</v>
      </c>
      <c r="D410" s="19"/>
      <c r="E410" s="22">
        <v>528609</v>
      </c>
      <c r="F410" s="19"/>
      <c r="G410" s="22">
        <v>68250</v>
      </c>
      <c r="H410" s="19"/>
      <c r="I410" s="22">
        <v>13789</v>
      </c>
      <c r="J410" s="19"/>
      <c r="K410" s="22">
        <f>IF(SUM(C410:I410)=SUM(M410:Q410),SUM(C410:I410),SUM(M410:Q410)-SUM(C410:I410))</f>
        <v>713693</v>
      </c>
      <c r="L410" s="19"/>
      <c r="M410" s="22">
        <v>249643</v>
      </c>
      <c r="N410" s="19"/>
      <c r="O410" s="22">
        <v>346826</v>
      </c>
      <c r="P410" s="19"/>
      <c r="Q410" s="22">
        <v>117224</v>
      </c>
      <c r="R410" s="6"/>
    </row>
    <row r="411" spans="1:18" s="3" customFormat="1" ht="13.5" customHeight="1">
      <c r="A411" s="19"/>
      <c r="B411" s="20"/>
      <c r="C411" s="24"/>
      <c r="D411" s="19"/>
      <c r="E411" s="24"/>
      <c r="F411" s="19"/>
      <c r="G411" s="24"/>
      <c r="H411" s="19"/>
      <c r="I411" s="24"/>
      <c r="J411" s="19"/>
      <c r="K411" s="19"/>
      <c r="L411" s="19"/>
      <c r="M411" s="24"/>
      <c r="N411" s="19"/>
      <c r="O411" s="24"/>
      <c r="P411" s="19"/>
      <c r="Q411" s="24"/>
      <c r="R411" s="6"/>
    </row>
    <row r="412" spans="1:18" s="3" customFormat="1" ht="13.5" customHeight="1">
      <c r="A412" s="19" t="s">
        <v>274</v>
      </c>
      <c r="B412" s="20"/>
      <c r="C412" s="22">
        <v>0</v>
      </c>
      <c r="D412" s="19"/>
      <c r="E412" s="22">
        <v>5408</v>
      </c>
      <c r="F412" s="19"/>
      <c r="G412" s="22">
        <v>697</v>
      </c>
      <c r="H412" s="19"/>
      <c r="I412" s="22">
        <v>0</v>
      </c>
      <c r="J412" s="19"/>
      <c r="K412" s="22">
        <f>IF(SUM(C412:I412)=SUM(M412:Q412),SUM(C412:I412),SUM(M412:Q412)-SUM(C412:I412))</f>
        <v>6105</v>
      </c>
      <c r="L412" s="19"/>
      <c r="M412" s="22">
        <v>65</v>
      </c>
      <c r="N412" s="19"/>
      <c r="O412" s="22">
        <v>4623</v>
      </c>
      <c r="P412" s="19"/>
      <c r="Q412" s="22">
        <v>1417</v>
      </c>
      <c r="R412" s="6"/>
    </row>
    <row r="413" spans="1:18" s="3" customFormat="1" ht="13.5" customHeight="1">
      <c r="A413" s="19"/>
      <c r="B413" s="20"/>
      <c r="C413" s="24"/>
      <c r="D413" s="19"/>
      <c r="E413" s="24"/>
      <c r="F413" s="19"/>
      <c r="G413" s="24"/>
      <c r="H413" s="19"/>
      <c r="I413" s="24"/>
      <c r="J413" s="19"/>
      <c r="K413" s="19"/>
      <c r="L413" s="19"/>
      <c r="M413" s="24"/>
      <c r="N413" s="19"/>
      <c r="O413" s="24"/>
      <c r="P413" s="19"/>
      <c r="Q413" s="24"/>
      <c r="R413" s="6"/>
    </row>
    <row r="414" spans="1:18" s="3" customFormat="1" ht="13.5" customHeight="1">
      <c r="A414" s="19" t="s">
        <v>250</v>
      </c>
      <c r="B414" s="20"/>
      <c r="C414" s="25">
        <v>0</v>
      </c>
      <c r="D414" s="19"/>
      <c r="E414" s="25">
        <v>0</v>
      </c>
      <c r="F414" s="19"/>
      <c r="G414" s="25">
        <v>4500</v>
      </c>
      <c r="H414" s="19"/>
      <c r="I414" s="25">
        <v>0</v>
      </c>
      <c r="J414" s="19"/>
      <c r="K414" s="25">
        <f>IF(SUM(C414:I414)=SUM(M414:Q414),SUM(C414:I414),SUM(M414:Q414)-SUM(C414:I414))</f>
        <v>4500</v>
      </c>
      <c r="L414" s="19"/>
      <c r="M414" s="25">
        <v>0</v>
      </c>
      <c r="N414" s="19"/>
      <c r="O414" s="25">
        <v>4500</v>
      </c>
      <c r="P414" s="19"/>
      <c r="Q414" s="25">
        <v>0</v>
      </c>
      <c r="R414" s="6"/>
    </row>
    <row r="415" spans="1:18" s="3" customFormat="1" ht="13.5" customHeight="1">
      <c r="A415" s="19"/>
      <c r="B415" s="20"/>
      <c r="C415" s="24"/>
      <c r="D415" s="19"/>
      <c r="E415" s="24"/>
      <c r="F415" s="19"/>
      <c r="G415" s="24"/>
      <c r="H415" s="19"/>
      <c r="I415" s="24"/>
      <c r="J415" s="19"/>
      <c r="K415" s="24"/>
      <c r="L415" s="19"/>
      <c r="M415" s="24"/>
      <c r="N415" s="19"/>
      <c r="O415" s="24"/>
      <c r="P415" s="19"/>
      <c r="Q415" s="24"/>
      <c r="R415" s="6"/>
    </row>
    <row r="416" spans="1:18" s="3" customFormat="1" ht="13.5" customHeight="1">
      <c r="A416" s="19" t="s">
        <v>21</v>
      </c>
      <c r="B416" s="20" t="s">
        <v>13</v>
      </c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 t="s">
        <v>14</v>
      </c>
      <c r="N416" s="19"/>
      <c r="O416" s="19" t="s">
        <v>14</v>
      </c>
      <c r="P416" s="19"/>
      <c r="Q416" s="19" t="s">
        <v>14</v>
      </c>
      <c r="R416" s="6"/>
    </row>
    <row r="417" spans="1:18" s="3" customFormat="1" ht="13.5" customHeight="1">
      <c r="A417" s="19" t="s">
        <v>75</v>
      </c>
      <c r="B417" s="20"/>
      <c r="C417" s="19">
        <v>11500</v>
      </c>
      <c r="D417" s="19"/>
      <c r="E417" s="19">
        <v>0</v>
      </c>
      <c r="F417" s="19"/>
      <c r="G417" s="19">
        <v>108513</v>
      </c>
      <c r="H417" s="19"/>
      <c r="I417" s="19">
        <v>0</v>
      </c>
      <c r="J417" s="19"/>
      <c r="K417" s="19">
        <f aca="true" t="shared" si="14" ref="K417:K423">IF(SUM(C417:I417)=SUM(M417:Q417),SUM(C417:I417),SUM(M417:Q417)-SUM(C417:I417))</f>
        <v>120013</v>
      </c>
      <c r="L417" s="19"/>
      <c r="M417" s="19">
        <v>91653</v>
      </c>
      <c r="N417" s="19"/>
      <c r="O417" s="19">
        <v>27175</v>
      </c>
      <c r="P417" s="19"/>
      <c r="Q417" s="19">
        <v>1185</v>
      </c>
      <c r="R417" s="6"/>
    </row>
    <row r="418" spans="1:18" s="3" customFormat="1" ht="13.5" customHeight="1">
      <c r="A418" s="19" t="s">
        <v>103</v>
      </c>
      <c r="B418" s="20" t="s">
        <v>13</v>
      </c>
      <c r="C418" s="19">
        <v>789230</v>
      </c>
      <c r="D418" s="19"/>
      <c r="E418" s="19">
        <v>0</v>
      </c>
      <c r="F418" s="19"/>
      <c r="G418" s="19">
        <v>0</v>
      </c>
      <c r="H418" s="19"/>
      <c r="I418" s="19">
        <v>0</v>
      </c>
      <c r="J418" s="19"/>
      <c r="K418" s="19">
        <f t="shared" si="14"/>
        <v>789230</v>
      </c>
      <c r="L418" s="19"/>
      <c r="M418" s="19">
        <v>457026</v>
      </c>
      <c r="N418" s="19"/>
      <c r="O418" s="19">
        <v>332204</v>
      </c>
      <c r="P418" s="19"/>
      <c r="Q418" s="19">
        <v>0</v>
      </c>
      <c r="R418" s="6"/>
    </row>
    <row r="419" spans="1:18" s="3" customFormat="1" ht="13.5" customHeight="1">
      <c r="A419" s="19" t="s">
        <v>100</v>
      </c>
      <c r="B419" s="20" t="s">
        <v>13</v>
      </c>
      <c r="C419" s="19">
        <v>0</v>
      </c>
      <c r="D419" s="19"/>
      <c r="E419" s="19">
        <v>330034</v>
      </c>
      <c r="F419" s="19"/>
      <c r="G419" s="19">
        <v>37248</v>
      </c>
      <c r="H419" s="19"/>
      <c r="I419" s="19">
        <v>0</v>
      </c>
      <c r="J419" s="19"/>
      <c r="K419" s="19">
        <f t="shared" si="14"/>
        <v>367282</v>
      </c>
      <c r="L419" s="19"/>
      <c r="M419" s="19">
        <v>285341</v>
      </c>
      <c r="N419" s="19"/>
      <c r="O419" s="19">
        <v>81933</v>
      </c>
      <c r="P419" s="19"/>
      <c r="Q419" s="19">
        <v>8</v>
      </c>
      <c r="R419" s="6"/>
    </row>
    <row r="420" spans="1:18" s="3" customFormat="1" ht="13.5" customHeight="1">
      <c r="A420" s="19" t="s">
        <v>295</v>
      </c>
      <c r="B420" s="20"/>
      <c r="C420" s="19">
        <v>0</v>
      </c>
      <c r="D420" s="19"/>
      <c r="E420" s="19">
        <v>0</v>
      </c>
      <c r="F420" s="19"/>
      <c r="G420" s="19">
        <v>2361</v>
      </c>
      <c r="H420" s="19"/>
      <c r="I420" s="19">
        <v>0</v>
      </c>
      <c r="J420" s="19"/>
      <c r="K420" s="19">
        <f t="shared" si="14"/>
        <v>2361</v>
      </c>
      <c r="L420" s="19"/>
      <c r="M420" s="19">
        <v>0</v>
      </c>
      <c r="N420" s="19"/>
      <c r="O420" s="19">
        <v>2361</v>
      </c>
      <c r="P420" s="19"/>
      <c r="Q420" s="19">
        <v>0</v>
      </c>
      <c r="R420" s="6"/>
    </row>
    <row r="421" spans="1:18" s="3" customFormat="1" ht="13.5" customHeight="1">
      <c r="A421" s="19" t="s">
        <v>34</v>
      </c>
      <c r="B421" s="20" t="s">
        <v>13</v>
      </c>
      <c r="C421" s="19">
        <v>0</v>
      </c>
      <c r="D421" s="19"/>
      <c r="E421" s="19">
        <v>0</v>
      </c>
      <c r="F421" s="19"/>
      <c r="G421" s="19">
        <v>951</v>
      </c>
      <c r="H421" s="19"/>
      <c r="I421" s="19">
        <v>0</v>
      </c>
      <c r="J421" s="19"/>
      <c r="K421" s="19">
        <f t="shared" si="14"/>
        <v>951</v>
      </c>
      <c r="L421" s="19"/>
      <c r="M421" s="19">
        <v>0</v>
      </c>
      <c r="N421" s="19"/>
      <c r="O421" s="19">
        <v>951</v>
      </c>
      <c r="P421" s="19"/>
      <c r="Q421" s="19">
        <v>0</v>
      </c>
      <c r="R421" s="6"/>
    </row>
    <row r="422" spans="1:18" s="3" customFormat="1" ht="13.5" customHeight="1">
      <c r="A422" s="19" t="s">
        <v>132</v>
      </c>
      <c r="B422" s="20"/>
      <c r="C422" s="25">
        <v>34027</v>
      </c>
      <c r="D422" s="19"/>
      <c r="E422" s="25">
        <v>0</v>
      </c>
      <c r="F422" s="19"/>
      <c r="G422" s="25">
        <v>0</v>
      </c>
      <c r="H422" s="19"/>
      <c r="I422" s="25">
        <v>0</v>
      </c>
      <c r="J422" s="19"/>
      <c r="K422" s="19">
        <f t="shared" si="14"/>
        <v>34027</v>
      </c>
      <c r="L422" s="19"/>
      <c r="M422" s="25">
        <v>14657</v>
      </c>
      <c r="N422" s="19"/>
      <c r="O422" s="25">
        <v>19370</v>
      </c>
      <c r="P422" s="19"/>
      <c r="Q422" s="25">
        <v>0</v>
      </c>
      <c r="R422" s="6"/>
    </row>
    <row r="423" spans="1:18" s="3" customFormat="1" ht="13.5" customHeight="1">
      <c r="A423" s="19" t="s">
        <v>150</v>
      </c>
      <c r="B423" s="20" t="s">
        <v>13</v>
      </c>
      <c r="C423" s="22">
        <f>SUM(C417:C422)</f>
        <v>834757</v>
      </c>
      <c r="D423" s="19"/>
      <c r="E423" s="22">
        <f>SUM(E417:E422)</f>
        <v>330034</v>
      </c>
      <c r="F423" s="19"/>
      <c r="G423" s="22">
        <f>SUM(G417:G422)</f>
        <v>149073</v>
      </c>
      <c r="H423" s="19"/>
      <c r="I423" s="22">
        <f>SUM(I417:I422)</f>
        <v>0</v>
      </c>
      <c r="J423" s="19"/>
      <c r="K423" s="23">
        <f t="shared" si="14"/>
        <v>1313864</v>
      </c>
      <c r="L423" s="19"/>
      <c r="M423" s="22">
        <f>SUM(M417:M422)</f>
        <v>848677</v>
      </c>
      <c r="N423" s="19"/>
      <c r="O423" s="22">
        <f>SUM(O417:O422)</f>
        <v>463994</v>
      </c>
      <c r="P423" s="19"/>
      <c r="Q423" s="22">
        <f>SUM(Q417:Q422)</f>
        <v>1193</v>
      </c>
      <c r="R423" s="6"/>
    </row>
    <row r="424" spans="1:18" s="3" customFormat="1" ht="13.5" customHeight="1">
      <c r="A424" s="19"/>
      <c r="B424" s="20"/>
      <c r="C424" s="24"/>
      <c r="D424" s="19"/>
      <c r="E424" s="24"/>
      <c r="F424" s="19"/>
      <c r="G424" s="24"/>
      <c r="H424" s="19"/>
      <c r="I424" s="24"/>
      <c r="J424" s="19"/>
      <c r="K424" s="24"/>
      <c r="L424" s="19"/>
      <c r="M424" s="24"/>
      <c r="N424" s="19"/>
      <c r="O424" s="24"/>
      <c r="P424" s="19"/>
      <c r="Q424" s="24"/>
      <c r="R424" s="6"/>
    </row>
    <row r="425" spans="1:18" s="3" customFormat="1" ht="13.5" customHeight="1">
      <c r="A425" s="19" t="s">
        <v>151</v>
      </c>
      <c r="B425" s="20" t="s">
        <v>13</v>
      </c>
      <c r="C425" s="22">
        <f>C302+C373+C408+C323+C325+C327+C312+C346+C352+C362+C364+C375+C381+C329+C395+C399+C401+C414+C383+C385+C392+C410+C412+C423+C339+C333+C306+C331+C300+C377+C397+C379+C344</f>
        <v>7486355</v>
      </c>
      <c r="D425" s="36"/>
      <c r="E425" s="22">
        <f>E302+E373+E408+E323+E325+E327+E312+E346+E352+E362+E364+E375+E381+E329+E395+E399+E401+E414+E383+E385+E392+E410+E412+E423+E339+E333+E306+E331+E300+E377+E397+E379+E344</f>
        <v>13867974</v>
      </c>
      <c r="F425" s="36"/>
      <c r="G425" s="22">
        <f>G302+G373+G408+G323+G325+G327+G312+G346+G352+G362+G364+G375+G381+G329+G395+G399+G401+G414+G383+G385+G392+G410+G412+G423+G339+G333+G306+G331+G300+G377+G397+G379+G344</f>
        <v>2290045</v>
      </c>
      <c r="H425" s="36"/>
      <c r="I425" s="22">
        <f>I302+I373+I408+I323+I325+I327+I312+I346+I352+I362+I364+I375+I381+I329+I395+I399+I401+I414+I383+I385+I392+I410+I412+I423+I339+I333+I306+I331+I300+I377+I397+I379+I344</f>
        <v>2730274</v>
      </c>
      <c r="J425" s="36"/>
      <c r="K425" s="22">
        <f>IF(SUM(C425:I425)=SUM(M425:Q425),SUM(C425:I425),SUM(M425:Q425)-SUM(C425:I425))</f>
        <v>26374648</v>
      </c>
      <c r="L425" s="36"/>
      <c r="M425" s="22">
        <f>M302+M373+M408+M323+M325+M327+M312+M346+M352+M362+M364+M375+M381+M329+M395+M399+M401+M414+M383+M385+M392+M410+M412+M423+M339+M333+M306+M331+M300+M377+M397+M379+M344</f>
        <v>17036885</v>
      </c>
      <c r="N425" s="36"/>
      <c r="O425" s="22">
        <f>O302+O373+O408+O323+O325+O327+O312+O346+O352+O362+O364+O375+O381+O329+O395+O399+O401+O414+O383+O385+O392+O410+O412+O423+O339+O333+O306+O331+O300+O377+O397+O379+O344</f>
        <v>5789781</v>
      </c>
      <c r="P425" s="36"/>
      <c r="Q425" s="22">
        <f>Q302+Q373+Q408+Q323+Q325+Q327+Q312+Q346+Q352+Q362+Q364+Q375+Q381+Q329+Q395+Q399+Q401+Q414+Q383+Q385+Q392+Q410+Q412+Q423+Q339+Q333+Q306+Q331+Q300+Q377+Q397+Q379+Q344</f>
        <v>3547982</v>
      </c>
      <c r="R425" s="6"/>
    </row>
    <row r="426" spans="1:18" s="3" customFormat="1" ht="13.5" customHeight="1">
      <c r="A426" s="19"/>
      <c r="B426" s="20" t="s">
        <v>13</v>
      </c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6"/>
    </row>
    <row r="427" spans="1:18" s="3" customFormat="1" ht="13.5" customHeight="1">
      <c r="A427" s="19" t="s">
        <v>188</v>
      </c>
      <c r="B427" s="20" t="s">
        <v>13</v>
      </c>
      <c r="C427" s="19" t="s">
        <v>13</v>
      </c>
      <c r="D427" s="19"/>
      <c r="E427" s="19" t="s">
        <v>13</v>
      </c>
      <c r="F427" s="19"/>
      <c r="G427" s="19" t="s">
        <v>13</v>
      </c>
      <c r="H427" s="19"/>
      <c r="I427" s="19" t="s">
        <v>13</v>
      </c>
      <c r="J427" s="19"/>
      <c r="K427" s="19"/>
      <c r="L427" s="19"/>
      <c r="M427" s="19"/>
      <c r="N427" s="19"/>
      <c r="O427" s="19"/>
      <c r="P427" s="19"/>
      <c r="Q427" s="19"/>
      <c r="R427" s="6"/>
    </row>
    <row r="428" spans="1:18" s="3" customFormat="1" ht="13.5" customHeight="1">
      <c r="A428" s="19" t="s">
        <v>236</v>
      </c>
      <c r="B428" s="20"/>
      <c r="C428" s="25">
        <v>0</v>
      </c>
      <c r="D428" s="19"/>
      <c r="E428" s="25">
        <v>16801</v>
      </c>
      <c r="F428" s="19"/>
      <c r="G428" s="25">
        <v>0</v>
      </c>
      <c r="H428" s="19"/>
      <c r="I428" s="25">
        <v>2273047</v>
      </c>
      <c r="J428" s="19"/>
      <c r="K428" s="25">
        <f aca="true" t="shared" si="15" ref="K428:K488">IF(SUM(C428:I428)=SUM(M428:Q428),SUM(C428:I428),SUM(M428:Q428)-SUM(C428:I428))</f>
        <v>2289848</v>
      </c>
      <c r="L428" s="19"/>
      <c r="M428" s="25">
        <v>426452</v>
      </c>
      <c r="N428" s="19"/>
      <c r="O428" s="25">
        <v>1862346</v>
      </c>
      <c r="P428" s="19"/>
      <c r="Q428" s="25">
        <v>1050</v>
      </c>
      <c r="R428" s="6"/>
    </row>
    <row r="429" spans="1:18" s="3" customFormat="1" ht="13.5" customHeight="1">
      <c r="A429" s="19" t="s">
        <v>22</v>
      </c>
      <c r="B429" s="20" t="s">
        <v>13</v>
      </c>
      <c r="C429" s="19"/>
      <c r="D429" s="19"/>
      <c r="E429" s="19"/>
      <c r="F429" s="19"/>
      <c r="G429" s="26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6"/>
    </row>
    <row r="430" spans="1:18" s="3" customFormat="1" ht="13.5" customHeight="1">
      <c r="A430" s="19" t="s">
        <v>104</v>
      </c>
      <c r="B430" s="20" t="s">
        <v>13</v>
      </c>
      <c r="C430" s="19">
        <v>3118</v>
      </c>
      <c r="D430" s="19"/>
      <c r="E430" s="19">
        <v>190408</v>
      </c>
      <c r="F430" s="19"/>
      <c r="G430" s="19">
        <v>560817</v>
      </c>
      <c r="H430" s="19"/>
      <c r="I430" s="19">
        <v>593682</v>
      </c>
      <c r="J430" s="19"/>
      <c r="K430" s="19">
        <f t="shared" si="15"/>
        <v>1348025</v>
      </c>
      <c r="L430" s="19"/>
      <c r="M430" s="19">
        <v>108756</v>
      </c>
      <c r="N430" s="19"/>
      <c r="O430" s="19">
        <v>1191652</v>
      </c>
      <c r="P430" s="19"/>
      <c r="Q430" s="19">
        <v>47617</v>
      </c>
      <c r="R430" s="6"/>
    </row>
    <row r="431" spans="1:18" s="3" customFormat="1" ht="13.5" customHeight="1">
      <c r="A431" s="19" t="s">
        <v>105</v>
      </c>
      <c r="B431" s="20" t="s">
        <v>13</v>
      </c>
      <c r="C431" s="22">
        <v>0</v>
      </c>
      <c r="D431" s="19"/>
      <c r="E431" s="22">
        <v>0</v>
      </c>
      <c r="F431" s="19"/>
      <c r="G431" s="22">
        <v>33757</v>
      </c>
      <c r="H431" s="19"/>
      <c r="I431" s="22">
        <v>3150</v>
      </c>
      <c r="J431" s="19"/>
      <c r="K431" s="22">
        <f t="shared" si="15"/>
        <v>36907</v>
      </c>
      <c r="L431" s="19"/>
      <c r="M431" s="22">
        <v>33658</v>
      </c>
      <c r="N431" s="19"/>
      <c r="O431" s="22">
        <v>3249</v>
      </c>
      <c r="P431" s="19"/>
      <c r="Q431" s="22">
        <v>0</v>
      </c>
      <c r="R431" s="6"/>
    </row>
    <row r="432" spans="1:18" s="3" customFormat="1" ht="13.5" customHeight="1">
      <c r="A432" s="19" t="s">
        <v>152</v>
      </c>
      <c r="B432" s="20" t="s">
        <v>13</v>
      </c>
      <c r="C432" s="22">
        <f>SUM(C430:C431)</f>
        <v>3118</v>
      </c>
      <c r="D432" s="19"/>
      <c r="E432" s="22">
        <f>SUM(E430:E431)</f>
        <v>190408</v>
      </c>
      <c r="F432" s="19"/>
      <c r="G432" s="22">
        <f>SUM(G430:G431)</f>
        <v>594574</v>
      </c>
      <c r="H432" s="19"/>
      <c r="I432" s="22">
        <f>SUM(I430:I431)</f>
        <v>596832</v>
      </c>
      <c r="J432" s="19"/>
      <c r="K432" s="23">
        <f t="shared" si="15"/>
        <v>1384932</v>
      </c>
      <c r="L432" s="19"/>
      <c r="M432" s="22">
        <f>SUM(M430:M431)</f>
        <v>142414</v>
      </c>
      <c r="N432" s="19"/>
      <c r="O432" s="22">
        <f>SUM(O430:O431)</f>
        <v>1194901</v>
      </c>
      <c r="P432" s="19"/>
      <c r="Q432" s="22">
        <f>SUM(Q430:Q431)</f>
        <v>47617</v>
      </c>
      <c r="R432" s="6"/>
    </row>
    <row r="433" spans="1:18" s="3" customFormat="1" ht="13.5" customHeight="1">
      <c r="A433" s="19"/>
      <c r="B433" s="20" t="s">
        <v>13</v>
      </c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6"/>
    </row>
    <row r="434" spans="1:18" s="3" customFormat="1" ht="13.5" customHeight="1">
      <c r="A434" s="19" t="s">
        <v>189</v>
      </c>
      <c r="B434" s="20"/>
      <c r="C434" s="22">
        <v>135158</v>
      </c>
      <c r="D434" s="19"/>
      <c r="E434" s="22">
        <v>0</v>
      </c>
      <c r="F434" s="19"/>
      <c r="G434" s="22">
        <v>481230</v>
      </c>
      <c r="H434" s="19"/>
      <c r="I434" s="22">
        <v>456271</v>
      </c>
      <c r="J434" s="19"/>
      <c r="K434" s="22">
        <f t="shared" si="15"/>
        <v>1072659</v>
      </c>
      <c r="L434" s="19"/>
      <c r="M434" s="22">
        <v>226492</v>
      </c>
      <c r="N434" s="19"/>
      <c r="O434" s="22">
        <v>846167</v>
      </c>
      <c r="P434" s="19"/>
      <c r="Q434" s="22">
        <v>0</v>
      </c>
      <c r="R434" s="6"/>
    </row>
    <row r="435" spans="1:18" s="3" customFormat="1" ht="13.5" customHeight="1">
      <c r="A435" s="19"/>
      <c r="B435" s="20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6"/>
    </row>
    <row r="436" spans="1:18" s="3" customFormat="1" ht="13.5" customHeight="1">
      <c r="A436" s="19" t="s">
        <v>23</v>
      </c>
      <c r="B436" s="20" t="s">
        <v>13</v>
      </c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6"/>
    </row>
    <row r="437" spans="1:18" s="3" customFormat="1" ht="13.5" customHeight="1">
      <c r="A437" s="19" t="s">
        <v>106</v>
      </c>
      <c r="B437" s="20" t="s">
        <v>13</v>
      </c>
      <c r="C437" s="19">
        <v>0</v>
      </c>
      <c r="D437" s="19"/>
      <c r="E437" s="19">
        <v>0</v>
      </c>
      <c r="F437" s="19"/>
      <c r="G437" s="19">
        <v>155618</v>
      </c>
      <c r="H437" s="19"/>
      <c r="I437" s="19">
        <v>249479</v>
      </c>
      <c r="J437" s="19"/>
      <c r="K437" s="19">
        <f t="shared" si="15"/>
        <v>405097</v>
      </c>
      <c r="L437" s="19"/>
      <c r="M437" s="19">
        <v>161211</v>
      </c>
      <c r="N437" s="19"/>
      <c r="O437" s="19">
        <v>243886</v>
      </c>
      <c r="P437" s="19"/>
      <c r="Q437" s="19">
        <v>0</v>
      </c>
      <c r="R437" s="6"/>
    </row>
    <row r="438" spans="1:18" s="3" customFormat="1" ht="13.5" customHeight="1">
      <c r="A438" s="19" t="s">
        <v>107</v>
      </c>
      <c r="B438" s="20" t="s">
        <v>13</v>
      </c>
      <c r="C438" s="22">
        <v>0</v>
      </c>
      <c r="D438" s="19"/>
      <c r="E438" s="22">
        <v>0</v>
      </c>
      <c r="F438" s="19"/>
      <c r="G438" s="22">
        <v>13731</v>
      </c>
      <c r="H438" s="19"/>
      <c r="I438" s="22">
        <v>5575</v>
      </c>
      <c r="J438" s="19"/>
      <c r="K438" s="22">
        <f t="shared" si="15"/>
        <v>19306</v>
      </c>
      <c r="L438" s="19"/>
      <c r="M438" s="22">
        <v>13731</v>
      </c>
      <c r="N438" s="19"/>
      <c r="O438" s="22">
        <v>5575</v>
      </c>
      <c r="P438" s="19"/>
      <c r="Q438" s="22">
        <v>0</v>
      </c>
      <c r="R438" s="6"/>
    </row>
    <row r="439" spans="1:18" s="3" customFormat="1" ht="13.5" customHeight="1">
      <c r="A439" s="19" t="s">
        <v>153</v>
      </c>
      <c r="B439" s="20" t="s">
        <v>13</v>
      </c>
      <c r="C439" s="22">
        <f>SUM(C437:C438)</f>
        <v>0</v>
      </c>
      <c r="D439" s="19"/>
      <c r="E439" s="22">
        <f>SUM(E437:E438)</f>
        <v>0</v>
      </c>
      <c r="F439" s="19"/>
      <c r="G439" s="22">
        <f>SUM(G437:G438)</f>
        <v>169349</v>
      </c>
      <c r="H439" s="19"/>
      <c r="I439" s="22">
        <f>SUM(I437:I438)</f>
        <v>255054</v>
      </c>
      <c r="J439" s="19"/>
      <c r="K439" s="23">
        <f t="shared" si="15"/>
        <v>424403</v>
      </c>
      <c r="L439" s="19"/>
      <c r="M439" s="22">
        <f>SUM(M437:M438)</f>
        <v>174942</v>
      </c>
      <c r="N439" s="19"/>
      <c r="O439" s="22">
        <f>SUM(O437:O438)</f>
        <v>249461</v>
      </c>
      <c r="P439" s="19"/>
      <c r="Q439" s="22">
        <f>SUM(Q437:Q438)</f>
        <v>0</v>
      </c>
      <c r="R439" s="6"/>
    </row>
    <row r="440" spans="1:18" s="3" customFormat="1" ht="13.5" customHeight="1">
      <c r="A440" s="19"/>
      <c r="B440" s="20" t="s">
        <v>13</v>
      </c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6"/>
    </row>
    <row r="441" spans="1:18" s="3" customFormat="1" ht="13.5" customHeight="1">
      <c r="A441" s="19" t="s">
        <v>200</v>
      </c>
      <c r="B441" s="20"/>
      <c r="C441" s="22">
        <v>0</v>
      </c>
      <c r="D441" s="19"/>
      <c r="E441" s="22">
        <v>24435</v>
      </c>
      <c r="F441" s="19"/>
      <c r="G441" s="22">
        <v>65658</v>
      </c>
      <c r="H441" s="19"/>
      <c r="I441" s="22">
        <v>8255</v>
      </c>
      <c r="J441" s="19"/>
      <c r="K441" s="22">
        <f t="shared" si="15"/>
        <v>98348</v>
      </c>
      <c r="L441" s="19"/>
      <c r="M441" s="22">
        <v>54410</v>
      </c>
      <c r="N441" s="19"/>
      <c r="O441" s="22">
        <v>42411</v>
      </c>
      <c r="P441" s="19"/>
      <c r="Q441" s="22">
        <v>1527</v>
      </c>
      <c r="R441" s="6"/>
    </row>
    <row r="442" spans="1:18" s="3" customFormat="1" ht="13.5" customHeight="1">
      <c r="A442" s="19"/>
      <c r="B442" s="20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6"/>
    </row>
    <row r="443" spans="1:18" s="3" customFormat="1" ht="13.5" customHeight="1">
      <c r="A443" s="19" t="s">
        <v>263</v>
      </c>
      <c r="B443" s="20" t="s">
        <v>13</v>
      </c>
      <c r="C443" s="22">
        <v>0</v>
      </c>
      <c r="D443" s="19"/>
      <c r="E443" s="22">
        <v>0</v>
      </c>
      <c r="F443" s="19"/>
      <c r="G443" s="22">
        <v>1645</v>
      </c>
      <c r="H443" s="19"/>
      <c r="I443" s="22">
        <v>5061</v>
      </c>
      <c r="J443" s="19"/>
      <c r="K443" s="22">
        <f>IF(SUM(C443:I443)=SUM(M443:Q443),SUM(C443:I443),SUM(M443:Q443)-SUM(C443:I443))</f>
        <v>6706</v>
      </c>
      <c r="L443" s="19"/>
      <c r="M443" s="22">
        <v>5061</v>
      </c>
      <c r="N443" s="19"/>
      <c r="O443" s="22">
        <v>1645</v>
      </c>
      <c r="P443" s="19"/>
      <c r="Q443" s="22">
        <v>0</v>
      </c>
      <c r="R443" s="6"/>
    </row>
    <row r="444" spans="1:18" s="3" customFormat="1" ht="13.5" customHeight="1">
      <c r="A444" s="19"/>
      <c r="B444" s="20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6"/>
    </row>
    <row r="445" spans="1:18" s="3" customFormat="1" ht="13.5" customHeight="1">
      <c r="A445" s="19" t="s">
        <v>287</v>
      </c>
      <c r="B445" s="20"/>
      <c r="C445" s="25">
        <v>0</v>
      </c>
      <c r="D445" s="19"/>
      <c r="E445" s="25">
        <v>266</v>
      </c>
      <c r="F445" s="19"/>
      <c r="G445" s="25">
        <v>0</v>
      </c>
      <c r="H445" s="19"/>
      <c r="I445" s="25">
        <v>-9856</v>
      </c>
      <c r="J445" s="19"/>
      <c r="K445" s="25">
        <f>IF(SUM(C445:I445)=SUM(M445:Q445),SUM(C445:I445),SUM(M445:Q445)-SUM(C445:I445))</f>
        <v>-9590</v>
      </c>
      <c r="L445" s="19"/>
      <c r="M445" s="25">
        <v>2249</v>
      </c>
      <c r="N445" s="19"/>
      <c r="O445" s="25">
        <v>-11856</v>
      </c>
      <c r="P445" s="19"/>
      <c r="Q445" s="25">
        <v>17</v>
      </c>
      <c r="R445" s="6"/>
    </row>
    <row r="446" spans="1:18" s="3" customFormat="1" ht="13.5" customHeight="1">
      <c r="A446" s="19"/>
      <c r="B446" s="20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6"/>
    </row>
    <row r="447" spans="1:18" s="3" customFormat="1" ht="13.5" customHeight="1">
      <c r="A447" s="19" t="s">
        <v>236</v>
      </c>
      <c r="B447" s="20"/>
      <c r="C447" s="25">
        <v>0</v>
      </c>
      <c r="D447" s="19"/>
      <c r="E447" s="25">
        <v>0</v>
      </c>
      <c r="F447" s="19"/>
      <c r="G447" s="25">
        <v>0</v>
      </c>
      <c r="H447" s="19"/>
      <c r="I447" s="25">
        <v>1434585</v>
      </c>
      <c r="J447" s="19"/>
      <c r="K447" s="25">
        <f>IF(SUM(C447:I447)=SUM(M447:Q447),SUM(C447:I447),SUM(M447:Q447)-SUM(C447:I447))</f>
        <v>1434585</v>
      </c>
      <c r="L447" s="19"/>
      <c r="M447" s="25">
        <v>615811</v>
      </c>
      <c r="N447" s="19"/>
      <c r="O447" s="25">
        <v>818774</v>
      </c>
      <c r="P447" s="19"/>
      <c r="Q447" s="25">
        <v>0</v>
      </c>
      <c r="R447" s="6"/>
    </row>
    <row r="448" spans="1:18" s="3" customFormat="1" ht="13.5" customHeight="1">
      <c r="A448" s="19"/>
      <c r="B448" s="20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6"/>
    </row>
    <row r="449" spans="1:18" s="3" customFormat="1" ht="13.5" customHeight="1">
      <c r="A449" s="19" t="s">
        <v>168</v>
      </c>
      <c r="B449" s="20"/>
      <c r="C449" s="22">
        <v>0</v>
      </c>
      <c r="D449" s="19"/>
      <c r="E449" s="22">
        <v>0</v>
      </c>
      <c r="F449" s="19"/>
      <c r="G449" s="22">
        <v>0</v>
      </c>
      <c r="H449" s="19"/>
      <c r="I449" s="22">
        <v>137115</v>
      </c>
      <c r="J449" s="19"/>
      <c r="K449" s="22">
        <f>IF(SUM(C449:I449)=SUM(M449:Q449),SUM(C449:I449),SUM(M449:Q449)-SUM(C449:I449))</f>
        <v>137115</v>
      </c>
      <c r="L449" s="19"/>
      <c r="M449" s="22">
        <v>137115</v>
      </c>
      <c r="N449" s="19"/>
      <c r="O449" s="22">
        <v>0</v>
      </c>
      <c r="P449" s="19"/>
      <c r="Q449" s="22">
        <v>0</v>
      </c>
      <c r="R449" s="6"/>
    </row>
    <row r="450" spans="1:18" s="3" customFormat="1" ht="13.5" customHeight="1">
      <c r="A450" s="19"/>
      <c r="B450" s="20" t="s">
        <v>13</v>
      </c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6"/>
    </row>
    <row r="451" spans="1:18" s="3" customFormat="1" ht="13.5" customHeight="1">
      <c r="A451" s="19" t="s">
        <v>24</v>
      </c>
      <c r="B451" s="20" t="s">
        <v>13</v>
      </c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6"/>
    </row>
    <row r="452" spans="1:18" s="3" customFormat="1" ht="13.5" customHeight="1">
      <c r="A452" s="19" t="s">
        <v>108</v>
      </c>
      <c r="B452" s="20" t="s">
        <v>13</v>
      </c>
      <c r="C452" s="19">
        <v>0</v>
      </c>
      <c r="D452" s="19"/>
      <c r="E452" s="19">
        <v>0</v>
      </c>
      <c r="F452" s="19"/>
      <c r="G452" s="19">
        <v>64530</v>
      </c>
      <c r="H452" s="19"/>
      <c r="I452" s="19">
        <v>0</v>
      </c>
      <c r="J452" s="19"/>
      <c r="K452" s="19">
        <f t="shared" si="15"/>
        <v>64530</v>
      </c>
      <c r="L452" s="19"/>
      <c r="M452" s="19">
        <v>44415</v>
      </c>
      <c r="N452" s="19"/>
      <c r="O452" s="19">
        <v>20115</v>
      </c>
      <c r="P452" s="19"/>
      <c r="Q452" s="19">
        <v>0</v>
      </c>
      <c r="R452" s="6"/>
    </row>
    <row r="453" spans="1:18" s="3" customFormat="1" ht="13.5" customHeight="1">
      <c r="A453" s="19" t="s">
        <v>109</v>
      </c>
      <c r="B453" s="20" t="s">
        <v>13</v>
      </c>
      <c r="C453" s="19">
        <v>0</v>
      </c>
      <c r="D453" s="19"/>
      <c r="E453" s="19">
        <v>0</v>
      </c>
      <c r="F453" s="19"/>
      <c r="G453" s="19">
        <v>23043</v>
      </c>
      <c r="H453" s="19"/>
      <c r="I453" s="19">
        <v>1500</v>
      </c>
      <c r="J453" s="19"/>
      <c r="K453" s="19">
        <f t="shared" si="15"/>
        <v>24543</v>
      </c>
      <c r="L453" s="19"/>
      <c r="M453" s="19">
        <v>16919</v>
      </c>
      <c r="N453" s="19"/>
      <c r="O453" s="19">
        <v>7624</v>
      </c>
      <c r="P453" s="19"/>
      <c r="Q453" s="19">
        <v>0</v>
      </c>
      <c r="R453" s="6"/>
    </row>
    <row r="454" spans="1:18" s="3" customFormat="1" ht="13.5" customHeight="1">
      <c r="A454" s="19" t="s">
        <v>301</v>
      </c>
      <c r="B454" s="20" t="s">
        <v>13</v>
      </c>
      <c r="C454" s="19">
        <v>0</v>
      </c>
      <c r="D454" s="19"/>
      <c r="E454" s="19">
        <v>0</v>
      </c>
      <c r="F454" s="19"/>
      <c r="G454" s="19">
        <v>398</v>
      </c>
      <c r="H454" s="19"/>
      <c r="I454" s="19">
        <v>0</v>
      </c>
      <c r="J454" s="19"/>
      <c r="K454" s="19">
        <f t="shared" si="15"/>
        <v>398</v>
      </c>
      <c r="L454" s="19"/>
      <c r="M454" s="19">
        <v>0</v>
      </c>
      <c r="N454" s="19"/>
      <c r="O454" s="19">
        <v>398</v>
      </c>
      <c r="P454" s="19"/>
      <c r="Q454" s="19">
        <v>0</v>
      </c>
      <c r="R454" s="6"/>
    </row>
    <row r="455" spans="1:18" s="3" customFormat="1" ht="13.5" customHeight="1">
      <c r="A455" s="19" t="s">
        <v>314</v>
      </c>
      <c r="B455" s="20" t="s">
        <v>13</v>
      </c>
      <c r="C455" s="19">
        <v>0</v>
      </c>
      <c r="D455" s="19"/>
      <c r="E455" s="19">
        <v>0</v>
      </c>
      <c r="F455" s="19"/>
      <c r="G455" s="19">
        <v>73655</v>
      </c>
      <c r="H455" s="19"/>
      <c r="I455" s="19">
        <v>38163</v>
      </c>
      <c r="J455" s="19"/>
      <c r="K455" s="19">
        <f t="shared" si="15"/>
        <v>111818</v>
      </c>
      <c r="L455" s="19"/>
      <c r="M455" s="19">
        <v>96104</v>
      </c>
      <c r="N455" s="19"/>
      <c r="O455" s="19">
        <v>15714</v>
      </c>
      <c r="P455" s="19"/>
      <c r="Q455" s="19">
        <v>0</v>
      </c>
      <c r="R455" s="6"/>
    </row>
    <row r="456" spans="1:18" s="3" customFormat="1" ht="13.5" customHeight="1">
      <c r="A456" s="19" t="s">
        <v>177</v>
      </c>
      <c r="B456" s="20" t="s">
        <v>13</v>
      </c>
      <c r="C456" s="19">
        <v>0</v>
      </c>
      <c r="D456" s="19"/>
      <c r="E456" s="19">
        <v>0</v>
      </c>
      <c r="F456" s="19"/>
      <c r="G456" s="19">
        <v>256</v>
      </c>
      <c r="H456" s="19"/>
      <c r="I456" s="19">
        <v>0</v>
      </c>
      <c r="J456" s="19"/>
      <c r="K456" s="19">
        <f t="shared" si="15"/>
        <v>256</v>
      </c>
      <c r="L456" s="19"/>
      <c r="M456" s="19">
        <v>0</v>
      </c>
      <c r="N456" s="19"/>
      <c r="O456" s="19">
        <v>256</v>
      </c>
      <c r="P456" s="19"/>
      <c r="Q456" s="19">
        <v>0</v>
      </c>
      <c r="R456" s="6"/>
    </row>
    <row r="457" spans="1:18" s="3" customFormat="1" ht="13.5" customHeight="1">
      <c r="A457" s="19" t="s">
        <v>110</v>
      </c>
      <c r="B457" s="20" t="s">
        <v>13</v>
      </c>
      <c r="C457" s="19">
        <v>0</v>
      </c>
      <c r="D457" s="19"/>
      <c r="E457" s="19">
        <v>0</v>
      </c>
      <c r="F457" s="19"/>
      <c r="G457" s="19">
        <v>3687</v>
      </c>
      <c r="H457" s="19"/>
      <c r="I457" s="19">
        <v>2382</v>
      </c>
      <c r="J457" s="19"/>
      <c r="K457" s="19">
        <f t="shared" si="15"/>
        <v>6069</v>
      </c>
      <c r="L457" s="19"/>
      <c r="M457" s="19">
        <v>726</v>
      </c>
      <c r="N457" s="19"/>
      <c r="O457" s="19">
        <v>5343</v>
      </c>
      <c r="P457" s="19"/>
      <c r="Q457" s="19">
        <v>0</v>
      </c>
      <c r="R457" s="6"/>
    </row>
    <row r="458" spans="1:18" s="3" customFormat="1" ht="13.5" customHeight="1">
      <c r="A458" s="19" t="s">
        <v>127</v>
      </c>
      <c r="B458" s="20"/>
      <c r="C458" s="19">
        <v>0</v>
      </c>
      <c r="D458" s="19"/>
      <c r="E458" s="19">
        <v>0</v>
      </c>
      <c r="F458" s="19"/>
      <c r="G458" s="19">
        <v>204438</v>
      </c>
      <c r="H458" s="19"/>
      <c r="I458" s="19">
        <v>10092</v>
      </c>
      <c r="J458" s="19"/>
      <c r="K458" s="19">
        <f t="shared" si="15"/>
        <v>214530</v>
      </c>
      <c r="L458" s="19"/>
      <c r="M458" s="19">
        <v>164264</v>
      </c>
      <c r="N458" s="19"/>
      <c r="O458" s="19">
        <v>50266</v>
      </c>
      <c r="P458" s="19"/>
      <c r="Q458" s="19">
        <v>0</v>
      </c>
      <c r="R458" s="6"/>
    </row>
    <row r="459" spans="1:18" s="3" customFormat="1" ht="13.5" customHeight="1">
      <c r="A459" s="19" t="s">
        <v>302</v>
      </c>
      <c r="B459" s="20"/>
      <c r="C459" s="19">
        <v>0</v>
      </c>
      <c r="D459" s="19"/>
      <c r="E459" s="19">
        <v>0</v>
      </c>
      <c r="F459" s="19"/>
      <c r="G459" s="19">
        <v>0</v>
      </c>
      <c r="H459" s="19"/>
      <c r="I459" s="19">
        <v>7474</v>
      </c>
      <c r="J459" s="19"/>
      <c r="K459" s="19">
        <f t="shared" si="15"/>
        <v>7474</v>
      </c>
      <c r="L459" s="19"/>
      <c r="M459" s="19">
        <v>0</v>
      </c>
      <c r="N459" s="19"/>
      <c r="O459" s="19">
        <v>7474</v>
      </c>
      <c r="P459" s="19"/>
      <c r="Q459" s="19">
        <v>0</v>
      </c>
      <c r="R459" s="6"/>
    </row>
    <row r="460" spans="1:18" s="3" customFormat="1" ht="13.5" customHeight="1">
      <c r="A460" s="19" t="s">
        <v>111</v>
      </c>
      <c r="B460" s="20" t="s">
        <v>13</v>
      </c>
      <c r="C460" s="19">
        <v>0</v>
      </c>
      <c r="D460" s="19"/>
      <c r="E460" s="19">
        <v>4595</v>
      </c>
      <c r="F460" s="19"/>
      <c r="G460" s="19">
        <v>7807</v>
      </c>
      <c r="H460" s="19"/>
      <c r="I460" s="19">
        <v>0</v>
      </c>
      <c r="J460" s="19"/>
      <c r="K460" s="19">
        <f t="shared" si="15"/>
        <v>12402</v>
      </c>
      <c r="L460" s="19"/>
      <c r="M460" s="19">
        <v>5067</v>
      </c>
      <c r="N460" s="19"/>
      <c r="O460" s="19">
        <v>7048</v>
      </c>
      <c r="P460" s="19"/>
      <c r="Q460" s="19">
        <v>287</v>
      </c>
      <c r="R460" s="6"/>
    </row>
    <row r="461" spans="1:18" s="3" customFormat="1" ht="13.5" customHeight="1">
      <c r="A461" s="19" t="s">
        <v>303</v>
      </c>
      <c r="B461" s="20"/>
      <c r="C461" s="19">
        <v>0</v>
      </c>
      <c r="D461" s="19"/>
      <c r="E461" s="19">
        <v>0</v>
      </c>
      <c r="F461" s="19"/>
      <c r="G461" s="19">
        <v>16991</v>
      </c>
      <c r="H461" s="19"/>
      <c r="I461" s="19">
        <v>0</v>
      </c>
      <c r="J461" s="19"/>
      <c r="K461" s="19">
        <f t="shared" si="15"/>
        <v>16991</v>
      </c>
      <c r="L461" s="19"/>
      <c r="M461" s="19">
        <v>0</v>
      </c>
      <c r="N461" s="19"/>
      <c r="O461" s="19">
        <v>16991</v>
      </c>
      <c r="P461" s="19"/>
      <c r="Q461" s="19">
        <v>0</v>
      </c>
      <c r="R461" s="6"/>
    </row>
    <row r="462" spans="1:18" s="3" customFormat="1" ht="13.5" customHeight="1">
      <c r="A462" s="19" t="s">
        <v>178</v>
      </c>
      <c r="B462" s="20"/>
      <c r="C462" s="19">
        <v>0</v>
      </c>
      <c r="D462" s="19"/>
      <c r="E462" s="19">
        <v>1853</v>
      </c>
      <c r="F462" s="19"/>
      <c r="G462" s="19">
        <v>1215</v>
      </c>
      <c r="H462" s="19"/>
      <c r="I462" s="19">
        <v>0</v>
      </c>
      <c r="J462" s="19"/>
      <c r="K462" s="19">
        <f t="shared" si="15"/>
        <v>3068</v>
      </c>
      <c r="L462" s="19"/>
      <c r="M462" s="19">
        <v>1737</v>
      </c>
      <c r="N462" s="19"/>
      <c r="O462" s="19">
        <v>1215</v>
      </c>
      <c r="P462" s="19"/>
      <c r="Q462" s="19">
        <v>116</v>
      </c>
      <c r="R462" s="6"/>
    </row>
    <row r="463" spans="1:18" s="3" customFormat="1" ht="13.5" customHeight="1">
      <c r="A463" s="19" t="s">
        <v>112</v>
      </c>
      <c r="B463" s="20" t="s">
        <v>13</v>
      </c>
      <c r="C463" s="19">
        <v>0</v>
      </c>
      <c r="D463" s="19"/>
      <c r="E463" s="19">
        <v>0</v>
      </c>
      <c r="F463" s="19"/>
      <c r="G463" s="19">
        <v>11847</v>
      </c>
      <c r="H463" s="19"/>
      <c r="I463" s="19">
        <v>0</v>
      </c>
      <c r="J463" s="19"/>
      <c r="K463" s="19">
        <f t="shared" si="15"/>
        <v>11847</v>
      </c>
      <c r="L463" s="19"/>
      <c r="M463" s="19">
        <v>1995</v>
      </c>
      <c r="N463" s="19"/>
      <c r="O463" s="19">
        <v>9852</v>
      </c>
      <c r="P463" s="19"/>
      <c r="Q463" s="19">
        <v>0</v>
      </c>
      <c r="R463" s="6"/>
    </row>
    <row r="464" spans="1:18" s="3" customFormat="1" ht="13.5" customHeight="1">
      <c r="A464" s="19" t="s">
        <v>113</v>
      </c>
      <c r="B464" s="20" t="s">
        <v>13</v>
      </c>
      <c r="C464" s="19">
        <v>0</v>
      </c>
      <c r="D464" s="19"/>
      <c r="E464" s="19">
        <v>0</v>
      </c>
      <c r="F464" s="19"/>
      <c r="G464" s="19">
        <v>67893</v>
      </c>
      <c r="H464" s="19"/>
      <c r="I464" s="19">
        <v>0</v>
      </c>
      <c r="J464" s="19"/>
      <c r="K464" s="19">
        <f t="shared" si="15"/>
        <v>67893</v>
      </c>
      <c r="L464" s="19"/>
      <c r="M464" s="19">
        <v>14434</v>
      </c>
      <c r="N464" s="19"/>
      <c r="O464" s="19">
        <v>53459</v>
      </c>
      <c r="P464" s="19"/>
      <c r="Q464" s="19">
        <v>0</v>
      </c>
      <c r="R464" s="6"/>
    </row>
    <row r="465" spans="1:18" s="3" customFormat="1" ht="13.5" customHeight="1">
      <c r="A465" s="19" t="s">
        <v>310</v>
      </c>
      <c r="B465" s="20"/>
      <c r="C465" s="19">
        <v>0</v>
      </c>
      <c r="D465" s="19"/>
      <c r="E465" s="19">
        <v>1810409</v>
      </c>
      <c r="F465" s="19"/>
      <c r="G465" s="19">
        <v>0</v>
      </c>
      <c r="H465" s="19"/>
      <c r="I465" s="19"/>
      <c r="J465" s="19"/>
      <c r="K465" s="19">
        <f t="shared" si="15"/>
        <v>1810409</v>
      </c>
      <c r="L465" s="19"/>
      <c r="M465" s="19">
        <v>0</v>
      </c>
      <c r="N465" s="19"/>
      <c r="O465" s="19">
        <v>1810409</v>
      </c>
      <c r="P465" s="19"/>
      <c r="Q465" s="19">
        <v>0</v>
      </c>
      <c r="R465" s="6"/>
    </row>
    <row r="466" spans="1:18" s="3" customFormat="1" ht="13.5" customHeight="1">
      <c r="A466" s="19" t="s">
        <v>114</v>
      </c>
      <c r="B466" s="20" t="s">
        <v>13</v>
      </c>
      <c r="C466" s="19">
        <v>0</v>
      </c>
      <c r="D466" s="19"/>
      <c r="E466" s="19">
        <v>0</v>
      </c>
      <c r="F466" s="19"/>
      <c r="G466" s="19">
        <v>0</v>
      </c>
      <c r="H466" s="19"/>
      <c r="I466" s="19">
        <v>-4004</v>
      </c>
      <c r="J466" s="19"/>
      <c r="K466" s="19">
        <f t="shared" si="15"/>
        <v>-4004</v>
      </c>
      <c r="L466" s="19"/>
      <c r="M466" s="19">
        <v>65372</v>
      </c>
      <c r="N466" s="19"/>
      <c r="O466" s="19">
        <v>-69376</v>
      </c>
      <c r="P466" s="19"/>
      <c r="Q466" s="19">
        <v>0</v>
      </c>
      <c r="R466" s="6"/>
    </row>
    <row r="467" spans="1:18" s="3" customFormat="1" ht="13.5" customHeight="1">
      <c r="A467" s="19" t="s">
        <v>304</v>
      </c>
      <c r="B467" s="20"/>
      <c r="C467" s="19">
        <v>0</v>
      </c>
      <c r="D467" s="19"/>
      <c r="E467" s="19">
        <v>0</v>
      </c>
      <c r="F467" s="19"/>
      <c r="G467" s="19">
        <v>108342</v>
      </c>
      <c r="H467" s="19"/>
      <c r="I467" s="19">
        <v>91</v>
      </c>
      <c r="J467" s="19"/>
      <c r="K467" s="19">
        <f t="shared" si="15"/>
        <v>108433</v>
      </c>
      <c r="L467" s="19"/>
      <c r="M467" s="19">
        <v>79525</v>
      </c>
      <c r="N467" s="19"/>
      <c r="O467" s="19">
        <v>28908</v>
      </c>
      <c r="P467" s="19"/>
      <c r="Q467" s="19">
        <v>0</v>
      </c>
      <c r="R467" s="6"/>
    </row>
    <row r="468" spans="1:18" s="3" customFormat="1" ht="13.5" customHeight="1">
      <c r="A468" s="19" t="s">
        <v>275</v>
      </c>
      <c r="B468" s="20"/>
      <c r="C468" s="19">
        <v>0</v>
      </c>
      <c r="D468" s="19"/>
      <c r="E468" s="19">
        <v>0</v>
      </c>
      <c r="F468" s="19"/>
      <c r="G468" s="19">
        <v>8619</v>
      </c>
      <c r="H468" s="19"/>
      <c r="I468" s="19">
        <v>0</v>
      </c>
      <c r="J468" s="19"/>
      <c r="K468" s="19">
        <f t="shared" si="15"/>
        <v>8619</v>
      </c>
      <c r="L468" s="19"/>
      <c r="M468" s="19">
        <v>8135</v>
      </c>
      <c r="N468" s="19"/>
      <c r="O468" s="19">
        <v>484</v>
      </c>
      <c r="P468" s="19"/>
      <c r="Q468" s="19">
        <v>0</v>
      </c>
      <c r="R468" s="6"/>
    </row>
    <row r="469" spans="1:18" s="3" customFormat="1" ht="13.5" customHeight="1">
      <c r="A469" s="19" t="s">
        <v>115</v>
      </c>
      <c r="B469" s="20" t="s">
        <v>13</v>
      </c>
      <c r="C469" s="19">
        <v>1739</v>
      </c>
      <c r="D469" s="19"/>
      <c r="E469" s="19">
        <v>0</v>
      </c>
      <c r="F469" s="19"/>
      <c r="G469" s="19">
        <v>4541</v>
      </c>
      <c r="H469" s="19"/>
      <c r="I469" s="19">
        <v>44087</v>
      </c>
      <c r="J469" s="19"/>
      <c r="K469" s="19">
        <f t="shared" si="15"/>
        <v>50367</v>
      </c>
      <c r="L469" s="19"/>
      <c r="M469" s="19">
        <v>25450</v>
      </c>
      <c r="N469" s="19"/>
      <c r="O469" s="19">
        <v>24917</v>
      </c>
      <c r="P469" s="19"/>
      <c r="Q469" s="19">
        <v>0</v>
      </c>
      <c r="R469" s="6"/>
    </row>
    <row r="470" spans="1:18" s="3" customFormat="1" ht="13.5" customHeight="1">
      <c r="A470" s="19" t="s">
        <v>116</v>
      </c>
      <c r="B470" s="20" t="s">
        <v>13</v>
      </c>
      <c r="C470" s="24">
        <v>0</v>
      </c>
      <c r="D470" s="19"/>
      <c r="E470" s="24">
        <v>0</v>
      </c>
      <c r="F470" s="19"/>
      <c r="G470" s="24">
        <v>34804</v>
      </c>
      <c r="H470" s="19"/>
      <c r="I470" s="24">
        <v>1307981</v>
      </c>
      <c r="J470" s="19"/>
      <c r="K470" s="19">
        <f t="shared" si="15"/>
        <v>1342785</v>
      </c>
      <c r="L470" s="19"/>
      <c r="M470" s="24">
        <v>501494</v>
      </c>
      <c r="N470" s="19"/>
      <c r="O470" s="24">
        <v>841291</v>
      </c>
      <c r="P470" s="19"/>
      <c r="Q470" s="24">
        <v>0</v>
      </c>
      <c r="R470" s="6"/>
    </row>
    <row r="471" spans="1:18" s="3" customFormat="1" ht="13.5" customHeight="1">
      <c r="A471" s="19" t="s">
        <v>117</v>
      </c>
      <c r="B471" s="20"/>
      <c r="C471" s="25">
        <v>0</v>
      </c>
      <c r="D471" s="19"/>
      <c r="E471" s="25">
        <v>0</v>
      </c>
      <c r="F471" s="19"/>
      <c r="G471" s="25">
        <v>367</v>
      </c>
      <c r="H471" s="19"/>
      <c r="I471" s="25">
        <v>0</v>
      </c>
      <c r="J471" s="19"/>
      <c r="K471" s="19">
        <f t="shared" si="15"/>
        <v>367</v>
      </c>
      <c r="L471" s="19"/>
      <c r="M471" s="25">
        <v>0</v>
      </c>
      <c r="N471" s="19"/>
      <c r="O471" s="25">
        <v>367</v>
      </c>
      <c r="P471" s="19"/>
      <c r="Q471" s="25">
        <v>0</v>
      </c>
      <c r="R471" s="6"/>
    </row>
    <row r="472" spans="1:18" s="3" customFormat="1" ht="13.5" customHeight="1">
      <c r="A472" s="19" t="s">
        <v>154</v>
      </c>
      <c r="B472" s="20" t="s">
        <v>13</v>
      </c>
      <c r="C472" s="22">
        <f>SUM(C452:C471)</f>
        <v>1739</v>
      </c>
      <c r="D472" s="19"/>
      <c r="E472" s="22">
        <f>SUM(E452:E471)</f>
        <v>1816857</v>
      </c>
      <c r="F472" s="19"/>
      <c r="G472" s="22">
        <f>SUM(G452:G471)</f>
        <v>632433</v>
      </c>
      <c r="H472" s="19"/>
      <c r="I472" s="22">
        <f>SUM(I452:I471)</f>
        <v>1407766</v>
      </c>
      <c r="J472" s="19"/>
      <c r="K472" s="23">
        <f t="shared" si="15"/>
        <v>3858795</v>
      </c>
      <c r="L472" s="19"/>
      <c r="M472" s="22">
        <f>SUM(M452:M471)</f>
        <v>1025637</v>
      </c>
      <c r="N472" s="19"/>
      <c r="O472" s="22">
        <f>SUM(O452:O471)</f>
        <v>2832755</v>
      </c>
      <c r="P472" s="19"/>
      <c r="Q472" s="22">
        <f>SUM(Q452:Q471)</f>
        <v>403</v>
      </c>
      <c r="R472" s="6"/>
    </row>
    <row r="473" spans="1:18" s="3" customFormat="1" ht="13.5" customHeight="1">
      <c r="A473" s="19"/>
      <c r="B473" s="20" t="s">
        <v>13</v>
      </c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6"/>
    </row>
    <row r="474" spans="1:18" s="3" customFormat="1" ht="13.5" customHeight="1">
      <c r="A474" s="19" t="s">
        <v>155</v>
      </c>
      <c r="B474" s="27" t="s">
        <v>13</v>
      </c>
      <c r="C474" s="22">
        <f>C432+C439+C447+C445+C472+C449+C434+C441+C443+C428</f>
        <v>140015</v>
      </c>
      <c r="D474" s="24"/>
      <c r="E474" s="22">
        <f>E432+E439+E447+E445+E472+E449+E434+E441+E443+E428</f>
        <v>2048767</v>
      </c>
      <c r="F474" s="24"/>
      <c r="G474" s="22">
        <f>G432+G439+G447+G445+G472+G449+G434+G441+G443+G428</f>
        <v>1944889</v>
      </c>
      <c r="H474" s="24"/>
      <c r="I474" s="22">
        <f>I432+I439+I447+I445+I472+I449+I434+I441+I443+I428</f>
        <v>6564130</v>
      </c>
      <c r="J474" s="24"/>
      <c r="K474" s="22">
        <f t="shared" si="15"/>
        <v>10697801</v>
      </c>
      <c r="L474" s="19"/>
      <c r="M474" s="22">
        <f>M432+M439+M447+M445+M472+M449+M434+M441+M443+M428</f>
        <v>2810583</v>
      </c>
      <c r="N474" s="24"/>
      <c r="O474" s="22">
        <f>O432+O439+O447+O445+O472+O449+O434+O441+O443+O428</f>
        <v>7836604</v>
      </c>
      <c r="P474" s="24"/>
      <c r="Q474" s="22">
        <f>Q432+Q439+Q447+Q445+Q472+Q449+Q434+Q441+Q443+Q428</f>
        <v>50614</v>
      </c>
      <c r="R474" s="6"/>
    </row>
    <row r="475" spans="1:18" s="3" customFormat="1" ht="13.5" customHeight="1">
      <c r="A475" s="19"/>
      <c r="B475" s="20" t="s">
        <v>13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6"/>
    </row>
    <row r="476" spans="1:18" s="3" customFormat="1" ht="13.5" customHeight="1">
      <c r="A476" s="19" t="s">
        <v>190</v>
      </c>
      <c r="B476" s="20" t="s">
        <v>13</v>
      </c>
      <c r="C476" s="19" t="s">
        <v>13</v>
      </c>
      <c r="D476" s="19"/>
      <c r="E476" s="19" t="s">
        <v>13</v>
      </c>
      <c r="F476" s="19"/>
      <c r="G476" s="19" t="s">
        <v>13</v>
      </c>
      <c r="H476" s="19"/>
      <c r="I476" s="19" t="s">
        <v>13</v>
      </c>
      <c r="J476" s="19"/>
      <c r="K476" s="19"/>
      <c r="L476" s="19"/>
      <c r="M476" s="19" t="s">
        <v>13</v>
      </c>
      <c r="N476" s="19"/>
      <c r="O476" s="19" t="s">
        <v>13</v>
      </c>
      <c r="P476" s="19"/>
      <c r="Q476" s="19" t="s">
        <v>13</v>
      </c>
      <c r="R476" s="6"/>
    </row>
    <row r="477" spans="1:18" s="3" customFormat="1" ht="13.5" customHeight="1">
      <c r="A477" s="19"/>
      <c r="B477" s="20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6"/>
    </row>
    <row r="478" spans="1:18" s="3" customFormat="1" ht="13.5" customHeight="1">
      <c r="A478" s="19" t="s">
        <v>186</v>
      </c>
      <c r="B478" s="20"/>
      <c r="C478" s="25">
        <v>0</v>
      </c>
      <c r="D478" s="19"/>
      <c r="E478" s="25">
        <v>0</v>
      </c>
      <c r="F478" s="19"/>
      <c r="G478" s="25">
        <v>3538</v>
      </c>
      <c r="H478" s="19"/>
      <c r="I478" s="25">
        <v>3049</v>
      </c>
      <c r="J478" s="19"/>
      <c r="K478" s="25">
        <f t="shared" si="15"/>
        <v>6587</v>
      </c>
      <c r="L478" s="19"/>
      <c r="M478" s="25">
        <v>0</v>
      </c>
      <c r="N478" s="19"/>
      <c r="O478" s="25">
        <v>6587</v>
      </c>
      <c r="P478" s="19"/>
      <c r="Q478" s="25">
        <v>0</v>
      </c>
      <c r="R478" s="6"/>
    </row>
    <row r="479" spans="1:18" s="3" customFormat="1" ht="13.5" customHeight="1">
      <c r="A479" s="19"/>
      <c r="B479" s="20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6"/>
    </row>
    <row r="480" spans="1:18" s="3" customFormat="1" ht="13.5" customHeight="1">
      <c r="A480" s="19" t="s">
        <v>118</v>
      </c>
      <c r="B480" s="20"/>
      <c r="C480" s="22">
        <v>0</v>
      </c>
      <c r="D480" s="19"/>
      <c r="E480" s="22">
        <v>0</v>
      </c>
      <c r="F480" s="19"/>
      <c r="G480" s="22">
        <v>0</v>
      </c>
      <c r="H480" s="19"/>
      <c r="I480" s="22">
        <v>20595</v>
      </c>
      <c r="J480" s="19"/>
      <c r="K480" s="22">
        <f t="shared" si="15"/>
        <v>20595</v>
      </c>
      <c r="L480" s="19"/>
      <c r="M480" s="22">
        <v>0</v>
      </c>
      <c r="N480" s="19"/>
      <c r="O480" s="22">
        <v>20595</v>
      </c>
      <c r="P480" s="19"/>
      <c r="Q480" s="22">
        <v>0</v>
      </c>
      <c r="R480" s="6"/>
    </row>
    <row r="481" spans="1:18" s="3" customFormat="1" ht="13.5" customHeight="1">
      <c r="A481" s="19"/>
      <c r="B481" s="20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6"/>
    </row>
    <row r="482" spans="1:18" s="3" customFormat="1" ht="13.5" customHeight="1">
      <c r="A482" s="19" t="s">
        <v>276</v>
      </c>
      <c r="B482" s="20" t="s">
        <v>13</v>
      </c>
      <c r="C482" s="22">
        <v>0</v>
      </c>
      <c r="D482" s="19"/>
      <c r="E482" s="22">
        <v>0</v>
      </c>
      <c r="F482" s="19"/>
      <c r="G482" s="22">
        <v>0</v>
      </c>
      <c r="H482" s="19"/>
      <c r="I482" s="22">
        <v>2353</v>
      </c>
      <c r="J482" s="19"/>
      <c r="K482" s="22">
        <f t="shared" si="15"/>
        <v>2353</v>
      </c>
      <c r="L482" s="19"/>
      <c r="M482" s="22">
        <v>0</v>
      </c>
      <c r="N482" s="19"/>
      <c r="O482" s="22">
        <v>2353</v>
      </c>
      <c r="P482" s="19"/>
      <c r="Q482" s="22">
        <v>0</v>
      </c>
      <c r="R482" s="6"/>
    </row>
    <row r="483" spans="1:18" s="3" customFormat="1" ht="13.5" customHeight="1">
      <c r="A483" s="19"/>
      <c r="B483" s="20" t="s">
        <v>13</v>
      </c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6"/>
    </row>
    <row r="484" spans="1:18" s="3" customFormat="1" ht="13.5" customHeight="1">
      <c r="A484" s="19" t="s">
        <v>255</v>
      </c>
      <c r="B484" s="20" t="s">
        <v>13</v>
      </c>
      <c r="C484" s="22">
        <v>0</v>
      </c>
      <c r="D484" s="19"/>
      <c r="E484" s="22">
        <v>0</v>
      </c>
      <c r="F484" s="19"/>
      <c r="G484" s="22">
        <v>0</v>
      </c>
      <c r="H484" s="19"/>
      <c r="I484" s="22">
        <v>183491</v>
      </c>
      <c r="J484" s="19"/>
      <c r="K484" s="22">
        <f t="shared" si="15"/>
        <v>183491</v>
      </c>
      <c r="L484" s="19"/>
      <c r="M484" s="22">
        <v>143994</v>
      </c>
      <c r="N484" s="19"/>
      <c r="O484" s="22">
        <v>39497</v>
      </c>
      <c r="P484" s="19"/>
      <c r="Q484" s="22">
        <v>0</v>
      </c>
      <c r="R484" s="6"/>
    </row>
    <row r="485" spans="1:18" s="3" customFormat="1" ht="13.5" customHeight="1">
      <c r="A485" s="19"/>
      <c r="B485" s="20" t="s">
        <v>13</v>
      </c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6"/>
    </row>
    <row r="486" spans="1:18" s="3" customFormat="1" ht="13.5" customHeight="1">
      <c r="A486" s="19" t="s">
        <v>230</v>
      </c>
      <c r="B486" s="20" t="s">
        <v>13</v>
      </c>
      <c r="C486" s="22">
        <v>0</v>
      </c>
      <c r="D486" s="19"/>
      <c r="E486" s="22">
        <v>0</v>
      </c>
      <c r="F486" s="19"/>
      <c r="G486" s="22">
        <v>0</v>
      </c>
      <c r="H486" s="19"/>
      <c r="I486" s="22">
        <v>709311</v>
      </c>
      <c r="J486" s="19"/>
      <c r="K486" s="22">
        <f t="shared" si="15"/>
        <v>709311</v>
      </c>
      <c r="L486" s="19"/>
      <c r="M486" s="22">
        <v>429737</v>
      </c>
      <c r="N486" s="19"/>
      <c r="O486" s="22">
        <v>279574</v>
      </c>
      <c r="P486" s="19"/>
      <c r="Q486" s="22">
        <v>0</v>
      </c>
      <c r="R486" s="6"/>
    </row>
    <row r="487" spans="1:18" s="3" customFormat="1" ht="13.5" customHeight="1">
      <c r="A487" s="19"/>
      <c r="B487" s="20"/>
      <c r="C487" s="24"/>
      <c r="D487" s="19"/>
      <c r="E487" s="24"/>
      <c r="F487" s="19"/>
      <c r="G487" s="24"/>
      <c r="H487" s="19"/>
      <c r="I487" s="24"/>
      <c r="J487" s="19"/>
      <c r="K487" s="19"/>
      <c r="L487" s="19"/>
      <c r="M487" s="24"/>
      <c r="N487" s="19"/>
      <c r="O487" s="24"/>
      <c r="P487" s="19"/>
      <c r="Q487" s="24"/>
      <c r="R487" s="6"/>
    </row>
    <row r="488" spans="1:18" s="3" customFormat="1" ht="13.5" customHeight="1">
      <c r="A488" s="19" t="s">
        <v>119</v>
      </c>
      <c r="B488" s="20" t="s">
        <v>13</v>
      </c>
      <c r="C488" s="22">
        <v>0</v>
      </c>
      <c r="D488" s="19"/>
      <c r="E488" s="22">
        <v>4217</v>
      </c>
      <c r="F488" s="19"/>
      <c r="G488" s="22">
        <v>0</v>
      </c>
      <c r="H488" s="19"/>
      <c r="I488" s="22">
        <v>0</v>
      </c>
      <c r="J488" s="19"/>
      <c r="K488" s="22">
        <f t="shared" si="15"/>
        <v>4217</v>
      </c>
      <c r="L488" s="19"/>
      <c r="M488" s="22">
        <v>3953</v>
      </c>
      <c r="N488" s="19"/>
      <c r="O488" s="22">
        <v>0</v>
      </c>
      <c r="P488" s="19"/>
      <c r="Q488" s="22">
        <v>264</v>
      </c>
      <c r="R488" s="6"/>
    </row>
    <row r="489" spans="1:18" s="3" customFormat="1" ht="13.5" customHeight="1">
      <c r="A489" s="19"/>
      <c r="B489" s="20"/>
      <c r="C489" s="24"/>
      <c r="D489" s="19"/>
      <c r="E489" s="24"/>
      <c r="F489" s="19"/>
      <c r="G489" s="24"/>
      <c r="H489" s="19"/>
      <c r="I489" s="24"/>
      <c r="J489" s="19"/>
      <c r="K489" s="24"/>
      <c r="L489" s="19"/>
      <c r="M489" s="24"/>
      <c r="N489" s="19"/>
      <c r="O489" s="24"/>
      <c r="P489" s="19"/>
      <c r="Q489" s="24"/>
      <c r="R489" s="6"/>
    </row>
    <row r="490" spans="1:18" s="3" customFormat="1" ht="13.5" customHeight="1">
      <c r="A490" s="19" t="s">
        <v>279</v>
      </c>
      <c r="B490" s="20"/>
      <c r="C490" s="25">
        <v>0</v>
      </c>
      <c r="D490" s="19"/>
      <c r="E490" s="25">
        <v>267301</v>
      </c>
      <c r="F490" s="19"/>
      <c r="G490" s="25">
        <v>0</v>
      </c>
      <c r="H490" s="19"/>
      <c r="I490" s="25">
        <v>246233</v>
      </c>
      <c r="J490" s="19"/>
      <c r="K490" s="22">
        <f>IF(SUM(C490:I490)=SUM(M490:Q490),SUM(C490:I490),SUM(M490:Q490)-SUM(C490:I490))</f>
        <v>513534</v>
      </c>
      <c r="L490" s="19"/>
      <c r="M490" s="25">
        <v>206128</v>
      </c>
      <c r="N490" s="19"/>
      <c r="O490" s="25">
        <v>246233</v>
      </c>
      <c r="P490" s="19"/>
      <c r="Q490" s="25">
        <v>61173</v>
      </c>
      <c r="R490" s="6"/>
    </row>
    <row r="491" spans="1:18" s="3" customFormat="1" ht="13.5" customHeight="1">
      <c r="A491" s="19"/>
      <c r="B491" s="20" t="s">
        <v>13</v>
      </c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6"/>
    </row>
    <row r="492" spans="1:18" s="3" customFormat="1" ht="13.5" customHeight="1">
      <c r="A492" s="19" t="s">
        <v>25</v>
      </c>
      <c r="B492" s="20" t="s">
        <v>13</v>
      </c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6"/>
    </row>
    <row r="493" spans="1:18" s="3" customFormat="1" ht="13.5" customHeight="1">
      <c r="A493" s="19" t="s">
        <v>120</v>
      </c>
      <c r="B493" s="20" t="s">
        <v>13</v>
      </c>
      <c r="C493" s="22">
        <v>0</v>
      </c>
      <c r="D493" s="19"/>
      <c r="E493" s="22">
        <v>59405</v>
      </c>
      <c r="F493" s="19"/>
      <c r="G493" s="22">
        <v>524</v>
      </c>
      <c r="H493" s="19"/>
      <c r="I493" s="22">
        <v>0</v>
      </c>
      <c r="J493" s="19"/>
      <c r="K493" s="22">
        <f aca="true" t="shared" si="16" ref="K493:K553">IF(SUM(C493:I493)=SUM(M493:Q493),SUM(C493:I493),SUM(M493:Q493)-SUM(C493:I493))</f>
        <v>59929</v>
      </c>
      <c r="L493" s="19"/>
      <c r="M493" s="22">
        <v>59691</v>
      </c>
      <c r="N493" s="19"/>
      <c r="O493" s="22">
        <v>238</v>
      </c>
      <c r="P493" s="19"/>
      <c r="Q493" s="22">
        <v>0</v>
      </c>
      <c r="R493" s="6"/>
    </row>
    <row r="494" spans="1:18" s="3" customFormat="1" ht="13.5" customHeight="1">
      <c r="A494" s="19"/>
      <c r="B494" s="20" t="s">
        <v>13</v>
      </c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6"/>
    </row>
    <row r="495" spans="1:18" s="3" customFormat="1" ht="13.5" customHeight="1">
      <c r="A495" s="19" t="s">
        <v>26</v>
      </c>
      <c r="B495" s="20" t="s">
        <v>13</v>
      </c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 t="s">
        <v>13</v>
      </c>
      <c r="N495" s="19"/>
      <c r="O495" s="19" t="s">
        <v>13</v>
      </c>
      <c r="P495" s="19"/>
      <c r="Q495" s="19" t="s">
        <v>13</v>
      </c>
      <c r="R495" s="6"/>
    </row>
    <row r="496" spans="1:18" s="3" customFormat="1" ht="13.5" customHeight="1">
      <c r="A496" s="19" t="s">
        <v>222</v>
      </c>
      <c r="B496" s="20" t="s">
        <v>13</v>
      </c>
      <c r="C496" s="19">
        <v>0</v>
      </c>
      <c r="D496" s="19"/>
      <c r="E496" s="19">
        <v>0</v>
      </c>
      <c r="F496" s="19"/>
      <c r="G496" s="19">
        <v>57575</v>
      </c>
      <c r="H496" s="19"/>
      <c r="I496" s="19">
        <v>205532</v>
      </c>
      <c r="J496" s="19"/>
      <c r="K496" s="19">
        <f t="shared" si="16"/>
        <v>263107</v>
      </c>
      <c r="L496" s="19"/>
      <c r="M496" s="19">
        <v>161782</v>
      </c>
      <c r="N496" s="19"/>
      <c r="O496" s="19">
        <v>101325</v>
      </c>
      <c r="P496" s="19"/>
      <c r="Q496" s="19">
        <v>0</v>
      </c>
      <c r="R496" s="6"/>
    </row>
    <row r="497" spans="1:18" s="3" customFormat="1" ht="13.5" customHeight="1">
      <c r="A497" s="19" t="s">
        <v>121</v>
      </c>
      <c r="B497" s="20" t="s">
        <v>13</v>
      </c>
      <c r="C497" s="19">
        <v>0</v>
      </c>
      <c r="D497" s="19"/>
      <c r="E497" s="19">
        <v>0</v>
      </c>
      <c r="F497" s="19"/>
      <c r="G497" s="19">
        <v>0</v>
      </c>
      <c r="H497" s="19"/>
      <c r="I497" s="19">
        <v>65550</v>
      </c>
      <c r="J497" s="19"/>
      <c r="K497" s="19">
        <f t="shared" si="16"/>
        <v>65550</v>
      </c>
      <c r="L497" s="19"/>
      <c r="M497" s="19">
        <v>14174</v>
      </c>
      <c r="N497" s="19"/>
      <c r="O497" s="19">
        <v>51376</v>
      </c>
      <c r="P497" s="19"/>
      <c r="Q497" s="19">
        <v>0</v>
      </c>
      <c r="R497" s="6"/>
    </row>
    <row r="498" spans="1:18" s="3" customFormat="1" ht="13.5" customHeight="1">
      <c r="A498" s="19" t="s">
        <v>314</v>
      </c>
      <c r="B498" s="20"/>
      <c r="C498" s="19">
        <v>0</v>
      </c>
      <c r="D498" s="19"/>
      <c r="E498" s="19">
        <v>0</v>
      </c>
      <c r="F498" s="19"/>
      <c r="G498" s="19">
        <v>1430</v>
      </c>
      <c r="H498" s="19"/>
      <c r="I498" s="19">
        <v>0</v>
      </c>
      <c r="J498" s="19"/>
      <c r="K498" s="19">
        <f t="shared" si="16"/>
        <v>1430</v>
      </c>
      <c r="L498" s="19"/>
      <c r="M498" s="19">
        <v>0</v>
      </c>
      <c r="N498" s="19"/>
      <c r="O498" s="19">
        <v>1430</v>
      </c>
      <c r="P498" s="19"/>
      <c r="Q498" s="19">
        <v>0</v>
      </c>
      <c r="R498" s="6"/>
    </row>
    <row r="499" spans="1:18" s="3" customFormat="1" ht="13.5" customHeight="1">
      <c r="A499" s="19" t="s">
        <v>264</v>
      </c>
      <c r="B499" s="20"/>
      <c r="C499" s="19">
        <v>0</v>
      </c>
      <c r="D499" s="19"/>
      <c r="E499" s="19">
        <v>0</v>
      </c>
      <c r="F499" s="19"/>
      <c r="G499" s="19">
        <v>0</v>
      </c>
      <c r="H499" s="19"/>
      <c r="I499" s="19">
        <v>928859</v>
      </c>
      <c r="J499" s="19"/>
      <c r="K499" s="19">
        <f t="shared" si="16"/>
        <v>928859</v>
      </c>
      <c r="L499" s="19"/>
      <c r="M499" s="19">
        <v>607528</v>
      </c>
      <c r="N499" s="19"/>
      <c r="O499" s="19">
        <v>321331</v>
      </c>
      <c r="P499" s="19"/>
      <c r="Q499" s="19">
        <v>0</v>
      </c>
      <c r="R499" s="6"/>
    </row>
    <row r="500" spans="1:18" s="3" customFormat="1" ht="13.5" customHeight="1">
      <c r="A500" s="19" t="s">
        <v>231</v>
      </c>
      <c r="B500" s="20"/>
      <c r="C500" s="19">
        <v>0</v>
      </c>
      <c r="D500" s="19"/>
      <c r="E500" s="19">
        <v>0</v>
      </c>
      <c r="F500" s="19"/>
      <c r="G500" s="19">
        <v>0</v>
      </c>
      <c r="H500" s="19"/>
      <c r="I500" s="19">
        <v>27237</v>
      </c>
      <c r="J500" s="19"/>
      <c r="K500" s="19">
        <f t="shared" si="16"/>
        <v>27237</v>
      </c>
      <c r="L500" s="19"/>
      <c r="M500" s="19">
        <v>0</v>
      </c>
      <c r="N500" s="19"/>
      <c r="O500" s="19">
        <v>27237</v>
      </c>
      <c r="P500" s="19"/>
      <c r="Q500" s="19">
        <v>0</v>
      </c>
      <c r="R500" s="6"/>
    </row>
    <row r="501" spans="1:18" s="3" customFormat="1" ht="13.5" customHeight="1">
      <c r="A501" s="19" t="s">
        <v>166</v>
      </c>
      <c r="B501" s="20" t="s">
        <v>13</v>
      </c>
      <c r="C501" s="19">
        <v>0</v>
      </c>
      <c r="D501" s="19"/>
      <c r="E501" s="19">
        <v>0</v>
      </c>
      <c r="F501" s="19"/>
      <c r="G501" s="19">
        <v>11649</v>
      </c>
      <c r="H501" s="19"/>
      <c r="I501" s="19">
        <v>0</v>
      </c>
      <c r="J501" s="19"/>
      <c r="K501" s="19">
        <f t="shared" si="16"/>
        <v>11649</v>
      </c>
      <c r="L501" s="19"/>
      <c r="M501" s="19">
        <v>11641</v>
      </c>
      <c r="N501" s="19"/>
      <c r="O501" s="19">
        <v>8</v>
      </c>
      <c r="P501" s="19"/>
      <c r="Q501" s="19">
        <v>0</v>
      </c>
      <c r="R501" s="6"/>
    </row>
    <row r="502" spans="1:18" s="3" customFormat="1" ht="13.5" customHeight="1">
      <c r="A502" s="19" t="s">
        <v>127</v>
      </c>
      <c r="B502" s="20"/>
      <c r="C502" s="19">
        <v>0</v>
      </c>
      <c r="D502" s="19"/>
      <c r="E502" s="19">
        <v>59</v>
      </c>
      <c r="F502" s="19"/>
      <c r="G502" s="19">
        <v>11715</v>
      </c>
      <c r="H502" s="19"/>
      <c r="I502" s="19">
        <v>0</v>
      </c>
      <c r="J502" s="19"/>
      <c r="K502" s="19">
        <f t="shared" si="16"/>
        <v>11774</v>
      </c>
      <c r="L502" s="19"/>
      <c r="M502" s="19">
        <v>0</v>
      </c>
      <c r="N502" s="19"/>
      <c r="O502" s="19">
        <v>11774</v>
      </c>
      <c r="P502" s="19"/>
      <c r="Q502" s="19">
        <v>0</v>
      </c>
      <c r="R502" s="6"/>
    </row>
    <row r="503" spans="1:18" s="3" customFormat="1" ht="13.5" customHeight="1">
      <c r="A503" s="19" t="s">
        <v>122</v>
      </c>
      <c r="B503" s="20" t="s">
        <v>13</v>
      </c>
      <c r="C503" s="19">
        <v>0</v>
      </c>
      <c r="D503" s="19"/>
      <c r="E503" s="19">
        <v>0</v>
      </c>
      <c r="F503" s="19"/>
      <c r="G503" s="19">
        <v>0</v>
      </c>
      <c r="H503" s="19"/>
      <c r="I503" s="19">
        <v>65363</v>
      </c>
      <c r="J503" s="19"/>
      <c r="K503" s="19">
        <f t="shared" si="16"/>
        <v>65363</v>
      </c>
      <c r="L503" s="19"/>
      <c r="M503" s="19">
        <v>32714</v>
      </c>
      <c r="N503" s="19"/>
      <c r="O503" s="19">
        <v>32649</v>
      </c>
      <c r="P503" s="19"/>
      <c r="Q503" s="19">
        <v>0</v>
      </c>
      <c r="R503" s="6"/>
    </row>
    <row r="504" spans="1:18" s="3" customFormat="1" ht="13.5" customHeight="1">
      <c r="A504" s="19" t="s">
        <v>305</v>
      </c>
      <c r="B504" s="20"/>
      <c r="C504" s="19">
        <v>0</v>
      </c>
      <c r="D504" s="19"/>
      <c r="E504" s="19">
        <v>0</v>
      </c>
      <c r="F504" s="19"/>
      <c r="G504" s="19">
        <v>4255</v>
      </c>
      <c r="H504" s="19"/>
      <c r="I504" s="19">
        <v>0</v>
      </c>
      <c r="J504" s="19"/>
      <c r="K504" s="19">
        <f t="shared" si="16"/>
        <v>4255</v>
      </c>
      <c r="L504" s="19"/>
      <c r="M504" s="19">
        <v>0</v>
      </c>
      <c r="N504" s="19"/>
      <c r="O504" s="19">
        <v>4255</v>
      </c>
      <c r="P504" s="19"/>
      <c r="Q504" s="19">
        <v>0</v>
      </c>
      <c r="R504" s="6"/>
    </row>
    <row r="505" spans="1:18" s="3" customFormat="1" ht="13.5" customHeight="1">
      <c r="A505" s="19" t="s">
        <v>112</v>
      </c>
      <c r="B505" s="20" t="s">
        <v>13</v>
      </c>
      <c r="C505" s="19">
        <v>0</v>
      </c>
      <c r="D505" s="19"/>
      <c r="E505" s="19">
        <v>0</v>
      </c>
      <c r="F505" s="19"/>
      <c r="G505" s="19">
        <v>164</v>
      </c>
      <c r="H505" s="19"/>
      <c r="I505" s="19">
        <v>0</v>
      </c>
      <c r="J505" s="19"/>
      <c r="K505" s="19">
        <f t="shared" si="16"/>
        <v>164</v>
      </c>
      <c r="L505" s="19"/>
      <c r="M505" s="19">
        <v>0</v>
      </c>
      <c r="N505" s="19"/>
      <c r="O505" s="19">
        <v>164</v>
      </c>
      <c r="P505" s="19"/>
      <c r="Q505" s="19">
        <v>0</v>
      </c>
      <c r="R505" s="6"/>
    </row>
    <row r="506" spans="1:18" s="3" customFormat="1" ht="13.5" customHeight="1">
      <c r="A506" s="19" t="s">
        <v>123</v>
      </c>
      <c r="B506" s="20" t="s">
        <v>13</v>
      </c>
      <c r="C506" s="19">
        <v>0</v>
      </c>
      <c r="D506" s="19"/>
      <c r="E506" s="19">
        <v>101620</v>
      </c>
      <c r="F506" s="19"/>
      <c r="G506" s="19">
        <v>27354</v>
      </c>
      <c r="H506" s="19"/>
      <c r="I506" s="19">
        <v>602531</v>
      </c>
      <c r="J506" s="19"/>
      <c r="K506" s="19">
        <f t="shared" si="16"/>
        <v>731505</v>
      </c>
      <c r="L506" s="19"/>
      <c r="M506" s="19">
        <v>124916</v>
      </c>
      <c r="N506" s="19"/>
      <c r="O506" s="19">
        <v>600238</v>
      </c>
      <c r="P506" s="19"/>
      <c r="Q506" s="19">
        <v>6351</v>
      </c>
      <c r="R506" s="6"/>
    </row>
    <row r="507" spans="1:18" s="3" customFormat="1" ht="13.5" customHeight="1">
      <c r="A507" s="19" t="s">
        <v>201</v>
      </c>
      <c r="B507" s="20" t="s">
        <v>13</v>
      </c>
      <c r="C507" s="22">
        <v>0</v>
      </c>
      <c r="D507" s="19"/>
      <c r="E507" s="22">
        <v>0</v>
      </c>
      <c r="F507" s="19"/>
      <c r="G507" s="22">
        <v>0</v>
      </c>
      <c r="H507" s="19"/>
      <c r="I507" s="22">
        <v>2532367</v>
      </c>
      <c r="J507" s="19"/>
      <c r="K507" s="22">
        <f t="shared" si="16"/>
        <v>2532367</v>
      </c>
      <c r="L507" s="19"/>
      <c r="M507" s="22">
        <v>1532961</v>
      </c>
      <c r="N507" s="19"/>
      <c r="O507" s="22">
        <v>999406</v>
      </c>
      <c r="P507" s="19"/>
      <c r="Q507" s="22">
        <v>0</v>
      </c>
      <c r="R507" s="6"/>
    </row>
    <row r="508" spans="1:18" s="3" customFormat="1" ht="13.5" customHeight="1">
      <c r="A508" s="19" t="s">
        <v>162</v>
      </c>
      <c r="B508" s="20" t="s">
        <v>13</v>
      </c>
      <c r="C508" s="22">
        <f>SUM(C496:C507)</f>
        <v>0</v>
      </c>
      <c r="D508" s="19"/>
      <c r="E508" s="22">
        <f>SUM(E496:E507)</f>
        <v>101679</v>
      </c>
      <c r="F508" s="19"/>
      <c r="G508" s="22">
        <f>SUM(G496:G507)</f>
        <v>114142</v>
      </c>
      <c r="H508" s="19"/>
      <c r="I508" s="22">
        <f>SUM(I496:I507)</f>
        <v>4427439</v>
      </c>
      <c r="J508" s="19"/>
      <c r="K508" s="23">
        <f t="shared" si="16"/>
        <v>4643260</v>
      </c>
      <c r="L508" s="19"/>
      <c r="M508" s="22">
        <f>SUM(M496:M507)</f>
        <v>2485716</v>
      </c>
      <c r="N508" s="19"/>
      <c r="O508" s="22">
        <f>SUM(O496:O507)</f>
        <v>2151193</v>
      </c>
      <c r="P508" s="19"/>
      <c r="Q508" s="22">
        <f>SUM(Q496:Q507)</f>
        <v>6351</v>
      </c>
      <c r="R508" s="6"/>
    </row>
    <row r="509" spans="1:18" s="3" customFormat="1" ht="13.5" customHeight="1">
      <c r="A509" s="19"/>
      <c r="B509" s="20"/>
      <c r="C509" s="24"/>
      <c r="D509" s="19"/>
      <c r="E509" s="24"/>
      <c r="F509" s="19"/>
      <c r="G509" s="24"/>
      <c r="H509" s="19"/>
      <c r="I509" s="24"/>
      <c r="J509" s="19"/>
      <c r="K509" s="19"/>
      <c r="L509" s="19"/>
      <c r="M509" s="24"/>
      <c r="N509" s="19"/>
      <c r="O509" s="24"/>
      <c r="P509" s="19"/>
      <c r="Q509" s="24"/>
      <c r="R509" s="6"/>
    </row>
    <row r="510" spans="1:18" s="3" customFormat="1" ht="13.5" customHeight="1">
      <c r="A510" s="19" t="s">
        <v>156</v>
      </c>
      <c r="B510" s="20" t="s">
        <v>13</v>
      </c>
      <c r="C510" s="22">
        <f>SUM(C508,C493,C488,C490,C486,C484,C482,C480,C478,)</f>
        <v>0</v>
      </c>
      <c r="D510" s="19"/>
      <c r="E510" s="22">
        <f>SUM(E508,E493,E488,E490,E486,E484,E482,E480,E478,)</f>
        <v>432602</v>
      </c>
      <c r="F510" s="19"/>
      <c r="G510" s="22">
        <f>SUM(G508,G493,G488,G490,G486,G484,G482,G480,G478,)</f>
        <v>118204</v>
      </c>
      <c r="H510" s="19"/>
      <c r="I510" s="22">
        <f>SUM(I508,I493,I488,I490,I486,I484,I482,I480,I478,)</f>
        <v>5592471</v>
      </c>
      <c r="J510" s="19"/>
      <c r="K510" s="22">
        <f t="shared" si="16"/>
        <v>6143277</v>
      </c>
      <c r="L510" s="19"/>
      <c r="M510" s="22">
        <f>SUM(M508,M493,M488,M490,M486,M484,M482,M480,M478,)</f>
        <v>3329219</v>
      </c>
      <c r="N510" s="19"/>
      <c r="O510" s="22">
        <f>SUM(O508,O493,O488,O490,O486,O484,O482,O480,O478,)</f>
        <v>2746270</v>
      </c>
      <c r="P510" s="19"/>
      <c r="Q510" s="22">
        <f>SUM(Q508,Q493,Q488,Q490,Q486,Q484,Q482,Q480,Q478,)</f>
        <v>67788</v>
      </c>
      <c r="R510" s="6"/>
    </row>
    <row r="511" spans="1:18" s="3" customFormat="1" ht="13.5" customHeight="1">
      <c r="A511" s="19"/>
      <c r="B511" s="20" t="s">
        <v>13</v>
      </c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6"/>
    </row>
    <row r="512" spans="1:18" s="3" customFormat="1" ht="13.5" customHeight="1">
      <c r="A512" s="19" t="s">
        <v>191</v>
      </c>
      <c r="B512" s="20" t="s">
        <v>13</v>
      </c>
      <c r="C512" s="19" t="s">
        <v>13</v>
      </c>
      <c r="D512" s="19"/>
      <c r="E512" s="19" t="s">
        <v>13</v>
      </c>
      <c r="F512" s="19"/>
      <c r="G512" s="19" t="s">
        <v>13</v>
      </c>
      <c r="H512" s="19"/>
      <c r="I512" s="19" t="s">
        <v>13</v>
      </c>
      <c r="J512" s="19"/>
      <c r="K512" s="19"/>
      <c r="L512" s="19"/>
      <c r="M512" s="19" t="s">
        <v>13</v>
      </c>
      <c r="N512" s="19"/>
      <c r="O512" s="19" t="s">
        <v>13</v>
      </c>
      <c r="P512" s="19"/>
      <c r="Q512" s="19" t="s">
        <v>13</v>
      </c>
      <c r="R512" s="6"/>
    </row>
    <row r="513" spans="1:18" s="3" customFormat="1" ht="13.5" customHeight="1">
      <c r="A513" s="19" t="s">
        <v>27</v>
      </c>
      <c r="B513" s="20" t="s">
        <v>13</v>
      </c>
      <c r="C513" s="19"/>
      <c r="D513" s="19"/>
      <c r="E513" s="19" t="s">
        <v>13</v>
      </c>
      <c r="F513" s="19"/>
      <c r="G513" s="19" t="s">
        <v>13</v>
      </c>
      <c r="H513" s="19"/>
      <c r="I513" s="19" t="s">
        <v>13</v>
      </c>
      <c r="J513" s="19"/>
      <c r="K513" s="19"/>
      <c r="L513" s="19"/>
      <c r="M513" s="19" t="s">
        <v>13</v>
      </c>
      <c r="N513" s="19"/>
      <c r="O513" s="19" t="s">
        <v>13</v>
      </c>
      <c r="P513" s="19"/>
      <c r="Q513" s="19" t="s">
        <v>13</v>
      </c>
      <c r="R513" s="6"/>
    </row>
    <row r="514" spans="1:18" s="3" customFormat="1" ht="13.5" customHeight="1">
      <c r="A514" s="19" t="s">
        <v>124</v>
      </c>
      <c r="B514" s="20" t="s">
        <v>13</v>
      </c>
      <c r="C514" s="19">
        <v>0</v>
      </c>
      <c r="D514" s="19"/>
      <c r="E514" s="19">
        <v>0</v>
      </c>
      <c r="F514" s="19"/>
      <c r="G514" s="19">
        <v>150333</v>
      </c>
      <c r="H514" s="19"/>
      <c r="I514" s="19">
        <v>0</v>
      </c>
      <c r="J514" s="19"/>
      <c r="K514" s="19">
        <f t="shared" si="16"/>
        <v>150333</v>
      </c>
      <c r="L514" s="19"/>
      <c r="M514" s="19">
        <v>116896</v>
      </c>
      <c r="N514" s="19"/>
      <c r="O514" s="19">
        <v>33437</v>
      </c>
      <c r="P514" s="19"/>
      <c r="Q514" s="19">
        <v>0</v>
      </c>
      <c r="R514" s="6"/>
    </row>
    <row r="515" spans="1:18" s="3" customFormat="1" ht="13.5" customHeight="1">
      <c r="A515" s="19" t="s">
        <v>306</v>
      </c>
      <c r="B515" s="20"/>
      <c r="C515" s="19">
        <v>0</v>
      </c>
      <c r="D515" s="19"/>
      <c r="E515" s="19">
        <v>0</v>
      </c>
      <c r="F515" s="19"/>
      <c r="G515" s="19">
        <v>5010</v>
      </c>
      <c r="H515" s="19"/>
      <c r="I515" s="19">
        <v>7200</v>
      </c>
      <c r="J515" s="19"/>
      <c r="K515" s="19">
        <f t="shared" si="16"/>
        <v>12210</v>
      </c>
      <c r="L515" s="19"/>
      <c r="M515" s="19">
        <v>0</v>
      </c>
      <c r="N515" s="19"/>
      <c r="O515" s="19">
        <v>12210</v>
      </c>
      <c r="P515" s="19"/>
      <c r="Q515" s="19">
        <v>0</v>
      </c>
      <c r="R515" s="6"/>
    </row>
    <row r="516" spans="1:18" s="3" customFormat="1" ht="13.5" customHeight="1">
      <c r="A516" s="19" t="s">
        <v>223</v>
      </c>
      <c r="B516" s="20" t="s">
        <v>13</v>
      </c>
      <c r="C516" s="19">
        <v>0</v>
      </c>
      <c r="D516" s="19"/>
      <c r="E516" s="19">
        <v>1607</v>
      </c>
      <c r="F516" s="19"/>
      <c r="G516" s="19">
        <v>22688</v>
      </c>
      <c r="H516" s="19"/>
      <c r="I516" s="19">
        <v>178828</v>
      </c>
      <c r="J516" s="19"/>
      <c r="K516" s="19">
        <f t="shared" si="16"/>
        <v>203123</v>
      </c>
      <c r="L516" s="19"/>
      <c r="M516" s="19">
        <v>87713</v>
      </c>
      <c r="N516" s="19"/>
      <c r="O516" s="19">
        <v>115310</v>
      </c>
      <c r="P516" s="19"/>
      <c r="Q516" s="19">
        <v>100</v>
      </c>
      <c r="R516" s="6"/>
    </row>
    <row r="517" spans="1:18" s="3" customFormat="1" ht="13.5" customHeight="1">
      <c r="A517" s="19" t="s">
        <v>239</v>
      </c>
      <c r="B517" s="20" t="s">
        <v>13</v>
      </c>
      <c r="C517" s="19">
        <v>0</v>
      </c>
      <c r="D517" s="19"/>
      <c r="E517" s="19">
        <v>0</v>
      </c>
      <c r="F517" s="19"/>
      <c r="G517" s="19">
        <v>-35154</v>
      </c>
      <c r="H517" s="19"/>
      <c r="I517" s="19">
        <v>54980</v>
      </c>
      <c r="J517" s="19"/>
      <c r="K517" s="19">
        <f t="shared" si="16"/>
        <v>19826</v>
      </c>
      <c r="L517" s="19"/>
      <c r="M517" s="19">
        <v>0</v>
      </c>
      <c r="N517" s="19"/>
      <c r="O517" s="19">
        <v>19826</v>
      </c>
      <c r="P517" s="19"/>
      <c r="Q517" s="19">
        <v>0</v>
      </c>
      <c r="R517" s="6"/>
    </row>
    <row r="518" spans="1:18" s="3" customFormat="1" ht="13.5" customHeight="1">
      <c r="A518" s="19" t="s">
        <v>307</v>
      </c>
      <c r="B518" s="20"/>
      <c r="C518" s="19">
        <v>0</v>
      </c>
      <c r="D518" s="19"/>
      <c r="E518" s="19">
        <v>0</v>
      </c>
      <c r="F518" s="19"/>
      <c r="G518" s="19">
        <v>0</v>
      </c>
      <c r="H518" s="19"/>
      <c r="I518" s="19">
        <v>3000</v>
      </c>
      <c r="J518" s="19"/>
      <c r="K518" s="19">
        <f t="shared" si="16"/>
        <v>3000</v>
      </c>
      <c r="L518" s="19"/>
      <c r="M518" s="19">
        <v>0</v>
      </c>
      <c r="N518" s="19"/>
      <c r="O518" s="19">
        <v>3000</v>
      </c>
      <c r="P518" s="19"/>
      <c r="Q518" s="19">
        <v>0</v>
      </c>
      <c r="R518" s="6"/>
    </row>
    <row r="519" spans="1:18" s="3" customFormat="1" ht="13.5" customHeight="1">
      <c r="A519" s="19" t="s">
        <v>224</v>
      </c>
      <c r="B519" s="20" t="s">
        <v>13</v>
      </c>
      <c r="C519" s="19">
        <v>0</v>
      </c>
      <c r="D519" s="19"/>
      <c r="E519" s="19">
        <v>15418</v>
      </c>
      <c r="F519" s="19"/>
      <c r="G519" s="19">
        <v>0</v>
      </c>
      <c r="H519" s="19"/>
      <c r="I519" s="19">
        <v>288653</v>
      </c>
      <c r="J519" s="19"/>
      <c r="K519" s="19">
        <f t="shared" si="16"/>
        <v>304071</v>
      </c>
      <c r="L519" s="19"/>
      <c r="M519" s="19">
        <v>47794</v>
      </c>
      <c r="N519" s="19"/>
      <c r="O519" s="19">
        <v>255313</v>
      </c>
      <c r="P519" s="19"/>
      <c r="Q519" s="19">
        <v>964</v>
      </c>
      <c r="R519" s="6"/>
    </row>
    <row r="520" spans="1:18" s="3" customFormat="1" ht="13.5" customHeight="1">
      <c r="A520" s="19" t="s">
        <v>240</v>
      </c>
      <c r="B520" s="20" t="s">
        <v>13</v>
      </c>
      <c r="C520" s="25">
        <v>0</v>
      </c>
      <c r="D520" s="19"/>
      <c r="E520" s="25">
        <v>1647</v>
      </c>
      <c r="F520" s="19"/>
      <c r="G520" s="25">
        <v>4932</v>
      </c>
      <c r="H520" s="19"/>
      <c r="I520" s="25">
        <v>21921</v>
      </c>
      <c r="J520" s="19"/>
      <c r="K520" s="19">
        <f t="shared" si="16"/>
        <v>28500</v>
      </c>
      <c r="L520" s="19"/>
      <c r="M520" s="25">
        <v>56101</v>
      </c>
      <c r="N520" s="19"/>
      <c r="O520" s="25">
        <v>-27704</v>
      </c>
      <c r="P520" s="19"/>
      <c r="Q520" s="25">
        <v>103</v>
      </c>
      <c r="R520" s="6"/>
    </row>
    <row r="521" spans="1:18" s="3" customFormat="1" ht="13.5" customHeight="1">
      <c r="A521" s="19" t="s">
        <v>157</v>
      </c>
      <c r="B521" s="20" t="s">
        <v>13</v>
      </c>
      <c r="C521" s="22">
        <f>SUM(C514:C520)</f>
        <v>0</v>
      </c>
      <c r="D521" s="19"/>
      <c r="E521" s="22">
        <f>SUM(E514:E520)</f>
        <v>18672</v>
      </c>
      <c r="F521" s="19"/>
      <c r="G521" s="22">
        <f>SUM(G514:G520)</f>
        <v>147809</v>
      </c>
      <c r="H521" s="19"/>
      <c r="I521" s="22">
        <f>SUM(I514:I520)</f>
        <v>554582</v>
      </c>
      <c r="J521" s="19"/>
      <c r="K521" s="23">
        <f t="shared" si="16"/>
        <v>721063</v>
      </c>
      <c r="L521" s="19"/>
      <c r="M521" s="22">
        <f>SUM(M514:M520)</f>
        <v>308504</v>
      </c>
      <c r="N521" s="19"/>
      <c r="O521" s="22">
        <f>SUM(O514:O520)</f>
        <v>411392</v>
      </c>
      <c r="P521" s="19"/>
      <c r="Q521" s="22">
        <f>SUM(Q514:Q520)</f>
        <v>1167</v>
      </c>
      <c r="R521" s="6"/>
    </row>
    <row r="522" spans="1:18" s="3" customFormat="1" ht="13.5" customHeight="1">
      <c r="A522" s="19"/>
      <c r="B522" s="20" t="s">
        <v>13</v>
      </c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6"/>
    </row>
    <row r="523" spans="1:18" s="3" customFormat="1" ht="13.5" customHeight="1">
      <c r="A523" s="19" t="s">
        <v>28</v>
      </c>
      <c r="B523" s="20" t="s">
        <v>13</v>
      </c>
      <c r="C523" s="19"/>
      <c r="D523" s="19"/>
      <c r="E523" s="19"/>
      <c r="F523" s="19"/>
      <c r="G523" s="19"/>
      <c r="H523" s="19"/>
      <c r="I523" s="19"/>
      <c r="J523" s="19"/>
      <c r="K523" s="24"/>
      <c r="L523" s="19"/>
      <c r="M523" s="19"/>
      <c r="N523" s="19"/>
      <c r="O523" s="19"/>
      <c r="P523" s="19"/>
      <c r="Q523" s="19"/>
      <c r="R523" s="6"/>
    </row>
    <row r="524" spans="1:18" s="3" customFormat="1" ht="13.5" customHeight="1">
      <c r="A524" s="19" t="s">
        <v>125</v>
      </c>
      <c r="B524" s="20" t="s">
        <v>13</v>
      </c>
      <c r="C524" s="24">
        <v>0</v>
      </c>
      <c r="D524" s="19"/>
      <c r="E524" s="24">
        <v>9262</v>
      </c>
      <c r="F524" s="19"/>
      <c r="G524" s="24">
        <v>0</v>
      </c>
      <c r="H524" s="19"/>
      <c r="I524" s="24">
        <v>58422</v>
      </c>
      <c r="J524" s="19"/>
      <c r="K524" s="24">
        <f t="shared" si="16"/>
        <v>67684</v>
      </c>
      <c r="L524" s="19"/>
      <c r="M524" s="24">
        <v>8683</v>
      </c>
      <c r="N524" s="19"/>
      <c r="O524" s="24">
        <v>58422</v>
      </c>
      <c r="P524" s="19"/>
      <c r="Q524" s="24">
        <v>579</v>
      </c>
      <c r="R524" s="6"/>
    </row>
    <row r="525" spans="1:18" s="3" customFormat="1" ht="13.5" customHeight="1">
      <c r="A525" s="19" t="s">
        <v>278</v>
      </c>
      <c r="B525" s="20"/>
      <c r="C525" s="39">
        <f>SUM(C524:C524)</f>
        <v>0</v>
      </c>
      <c r="D525" s="19"/>
      <c r="E525" s="39">
        <f>SUM(E524:E524)</f>
        <v>9262</v>
      </c>
      <c r="F525" s="19"/>
      <c r="G525" s="39">
        <f>SUM(G524:G524)</f>
        <v>0</v>
      </c>
      <c r="H525" s="19"/>
      <c r="I525" s="39">
        <f>SUM(I524:I524)</f>
        <v>58422</v>
      </c>
      <c r="J525" s="19"/>
      <c r="K525" s="39">
        <f>SUM(K524:K524)</f>
        <v>67684</v>
      </c>
      <c r="L525" s="19"/>
      <c r="M525" s="39">
        <f>SUM(M524:M524)</f>
        <v>8683</v>
      </c>
      <c r="N525" s="19"/>
      <c r="O525" s="39">
        <f>SUM(O524:O524)</f>
        <v>58422</v>
      </c>
      <c r="P525" s="19"/>
      <c r="Q525" s="39">
        <f>SUM(Q524:Q524)</f>
        <v>579</v>
      </c>
      <c r="R525" s="6"/>
    </row>
    <row r="526" spans="1:18" s="3" customFormat="1" ht="13.5" customHeight="1">
      <c r="A526" s="19"/>
      <c r="B526" s="20" t="s">
        <v>13</v>
      </c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6"/>
    </row>
    <row r="527" spans="1:18" s="3" customFormat="1" ht="13.5" customHeight="1">
      <c r="A527" s="19" t="s">
        <v>29</v>
      </c>
      <c r="B527" s="20" t="s">
        <v>13</v>
      </c>
      <c r="C527" s="19" t="s">
        <v>13</v>
      </c>
      <c r="D527" s="19"/>
      <c r="E527" s="19" t="s">
        <v>13</v>
      </c>
      <c r="F527" s="19"/>
      <c r="G527" s="19" t="s">
        <v>13</v>
      </c>
      <c r="H527" s="19"/>
      <c r="I527" s="19" t="s">
        <v>13</v>
      </c>
      <c r="J527" s="19"/>
      <c r="K527" s="19"/>
      <c r="L527" s="19"/>
      <c r="M527" s="19" t="s">
        <v>13</v>
      </c>
      <c r="N527" s="19"/>
      <c r="O527" s="19" t="s">
        <v>13</v>
      </c>
      <c r="P527" s="19"/>
      <c r="Q527" s="19" t="s">
        <v>13</v>
      </c>
      <c r="R527" s="6"/>
    </row>
    <row r="528" spans="1:18" s="3" customFormat="1" ht="13.5" customHeight="1">
      <c r="A528" s="19" t="s">
        <v>126</v>
      </c>
      <c r="B528" s="20" t="s">
        <v>13</v>
      </c>
      <c r="C528" s="19">
        <v>0</v>
      </c>
      <c r="D528" s="19"/>
      <c r="E528" s="19">
        <v>7191</v>
      </c>
      <c r="F528" s="19"/>
      <c r="G528" s="19">
        <v>0</v>
      </c>
      <c r="H528" s="19"/>
      <c r="I528" s="19">
        <v>23948</v>
      </c>
      <c r="J528" s="19"/>
      <c r="K528" s="24">
        <f t="shared" si="16"/>
        <v>31139</v>
      </c>
      <c r="L528" s="19"/>
      <c r="M528" s="19">
        <v>6742</v>
      </c>
      <c r="N528" s="19"/>
      <c r="O528" s="19">
        <v>23948</v>
      </c>
      <c r="P528" s="19"/>
      <c r="Q528" s="19">
        <v>449</v>
      </c>
      <c r="R528" s="6"/>
    </row>
    <row r="529" spans="1:18" s="3" customFormat="1" ht="13.5" customHeight="1">
      <c r="A529" s="19" t="s">
        <v>308</v>
      </c>
      <c r="B529" s="20"/>
      <c r="C529" s="19">
        <v>0</v>
      </c>
      <c r="D529" s="19"/>
      <c r="E529" s="19">
        <v>0</v>
      </c>
      <c r="F529" s="19"/>
      <c r="G529" s="19">
        <v>0</v>
      </c>
      <c r="H529" s="19"/>
      <c r="I529" s="19">
        <v>7131</v>
      </c>
      <c r="J529" s="19"/>
      <c r="K529" s="24">
        <f t="shared" si="16"/>
        <v>7131</v>
      </c>
      <c r="L529" s="19"/>
      <c r="M529" s="19">
        <v>0</v>
      </c>
      <c r="N529" s="19"/>
      <c r="O529" s="19">
        <v>7131</v>
      </c>
      <c r="P529" s="19"/>
      <c r="Q529" s="19">
        <v>0</v>
      </c>
      <c r="R529" s="6"/>
    </row>
    <row r="530" spans="1:18" s="3" customFormat="1" ht="13.5" customHeight="1">
      <c r="A530" s="19" t="s">
        <v>241</v>
      </c>
      <c r="B530" s="20"/>
      <c r="C530" s="19">
        <v>0</v>
      </c>
      <c r="D530" s="19"/>
      <c r="E530" s="19">
        <v>1595</v>
      </c>
      <c r="F530" s="19"/>
      <c r="G530" s="19">
        <v>516</v>
      </c>
      <c r="H530" s="19"/>
      <c r="I530" s="19">
        <v>0</v>
      </c>
      <c r="J530" s="19"/>
      <c r="K530" s="24">
        <f t="shared" si="16"/>
        <v>2111</v>
      </c>
      <c r="L530" s="19"/>
      <c r="M530" s="19">
        <v>1495</v>
      </c>
      <c r="N530" s="19"/>
      <c r="O530" s="19">
        <v>516</v>
      </c>
      <c r="P530" s="19"/>
      <c r="Q530" s="19">
        <v>100</v>
      </c>
      <c r="R530" s="6"/>
    </row>
    <row r="531" spans="1:18" s="3" customFormat="1" ht="13.5" customHeight="1">
      <c r="A531" s="19" t="s">
        <v>193</v>
      </c>
      <c r="B531" s="20" t="s">
        <v>13</v>
      </c>
      <c r="C531" s="23">
        <f>SUM(C528:C530)</f>
        <v>0</v>
      </c>
      <c r="D531" s="19"/>
      <c r="E531" s="23">
        <f>SUM(E528:E530)</f>
        <v>8786</v>
      </c>
      <c r="F531" s="19"/>
      <c r="G531" s="23">
        <f>SUM(G528:G530)</f>
        <v>516</v>
      </c>
      <c r="H531" s="19"/>
      <c r="I531" s="23">
        <f>SUM(I528:I530)</f>
        <v>31079</v>
      </c>
      <c r="J531" s="19"/>
      <c r="K531" s="23">
        <f t="shared" si="16"/>
        <v>40381</v>
      </c>
      <c r="L531" s="19"/>
      <c r="M531" s="23">
        <f>SUM(M528:M530)</f>
        <v>8237</v>
      </c>
      <c r="N531" s="19"/>
      <c r="O531" s="23">
        <f>SUM(O528:O530)</f>
        <v>31595</v>
      </c>
      <c r="P531" s="19"/>
      <c r="Q531" s="23">
        <f>SUM(Q528:Q530)</f>
        <v>549</v>
      </c>
      <c r="R531" s="6"/>
    </row>
    <row r="532" spans="1:18" s="3" customFormat="1" ht="13.5" customHeight="1">
      <c r="A532" s="19"/>
      <c r="B532" s="20"/>
      <c r="C532" s="24"/>
      <c r="D532" s="19"/>
      <c r="E532" s="24"/>
      <c r="F532" s="19"/>
      <c r="G532" s="24"/>
      <c r="H532" s="19"/>
      <c r="I532" s="24"/>
      <c r="J532" s="19"/>
      <c r="K532" s="19"/>
      <c r="L532" s="19"/>
      <c r="M532" s="24"/>
      <c r="N532" s="19"/>
      <c r="O532" s="24"/>
      <c r="P532" s="19"/>
      <c r="Q532" s="24"/>
      <c r="R532" s="6"/>
    </row>
    <row r="533" spans="1:18" s="3" customFormat="1" ht="13.5" customHeight="1">
      <c r="A533" s="19" t="s">
        <v>248</v>
      </c>
      <c r="B533" s="20" t="s">
        <v>13</v>
      </c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6"/>
    </row>
    <row r="534" spans="1:18" s="3" customFormat="1" ht="13.5" customHeight="1">
      <c r="A534" s="19" t="s">
        <v>232</v>
      </c>
      <c r="B534" s="20" t="s">
        <v>13</v>
      </c>
      <c r="C534" s="22">
        <v>0</v>
      </c>
      <c r="D534" s="19"/>
      <c r="E534" s="22">
        <v>8616</v>
      </c>
      <c r="F534" s="19"/>
      <c r="G534" s="22">
        <v>0</v>
      </c>
      <c r="H534" s="19"/>
      <c r="I534" s="22">
        <v>0</v>
      </c>
      <c r="J534" s="19"/>
      <c r="K534" s="22">
        <f t="shared" si="16"/>
        <v>8616</v>
      </c>
      <c r="L534" s="19"/>
      <c r="M534" s="22">
        <v>8078</v>
      </c>
      <c r="N534" s="19"/>
      <c r="O534" s="22">
        <v>0</v>
      </c>
      <c r="P534" s="19"/>
      <c r="Q534" s="22">
        <v>538</v>
      </c>
      <c r="R534" s="6"/>
    </row>
    <row r="535" spans="1:18" s="3" customFormat="1" ht="13.5" customHeight="1">
      <c r="A535" s="19"/>
      <c r="B535" s="20" t="s">
        <v>13</v>
      </c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6"/>
    </row>
    <row r="536" spans="1:18" s="3" customFormat="1" ht="13.5" customHeight="1">
      <c r="A536" s="19" t="s">
        <v>30</v>
      </c>
      <c r="B536" s="20" t="s">
        <v>13</v>
      </c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6"/>
    </row>
    <row r="537" spans="1:18" s="3" customFormat="1" ht="13.5" customHeight="1">
      <c r="A537" s="19" t="s">
        <v>110</v>
      </c>
      <c r="B537" s="20"/>
      <c r="C537" s="19">
        <v>0</v>
      </c>
      <c r="D537" s="19"/>
      <c r="E537" s="19">
        <v>0</v>
      </c>
      <c r="F537" s="19"/>
      <c r="G537" s="19">
        <v>3500</v>
      </c>
      <c r="H537" s="19"/>
      <c r="I537" s="19">
        <v>0</v>
      </c>
      <c r="J537" s="19"/>
      <c r="K537" s="19">
        <f t="shared" si="16"/>
        <v>3500</v>
      </c>
      <c r="L537" s="19"/>
      <c r="M537" s="19">
        <v>0</v>
      </c>
      <c r="N537" s="19"/>
      <c r="O537" s="19">
        <v>3500</v>
      </c>
      <c r="P537" s="19"/>
      <c r="Q537" s="19">
        <v>0</v>
      </c>
      <c r="R537" s="6"/>
    </row>
    <row r="538" spans="1:18" s="3" customFormat="1" ht="13.5" customHeight="1">
      <c r="A538" s="19" t="s">
        <v>127</v>
      </c>
      <c r="B538" s="20" t="s">
        <v>13</v>
      </c>
      <c r="C538" s="24">
        <v>0</v>
      </c>
      <c r="D538" s="19"/>
      <c r="E538" s="24">
        <v>0</v>
      </c>
      <c r="F538" s="19"/>
      <c r="G538" s="24">
        <v>13647</v>
      </c>
      <c r="H538" s="19"/>
      <c r="I538" s="24">
        <v>0</v>
      </c>
      <c r="J538" s="19"/>
      <c r="K538" s="19">
        <f t="shared" si="16"/>
        <v>13647</v>
      </c>
      <c r="L538" s="19"/>
      <c r="M538" s="24">
        <v>1919</v>
      </c>
      <c r="N538" s="19"/>
      <c r="O538" s="24">
        <v>11728</v>
      </c>
      <c r="P538" s="19"/>
      <c r="Q538" s="24">
        <v>0</v>
      </c>
      <c r="R538" s="6"/>
    </row>
    <row r="539" spans="1:18" s="3" customFormat="1" ht="13.5" customHeight="1">
      <c r="A539" s="24" t="s">
        <v>113</v>
      </c>
      <c r="B539" s="27"/>
      <c r="C539" s="24">
        <v>0</v>
      </c>
      <c r="D539" s="24"/>
      <c r="E539" s="24">
        <v>0</v>
      </c>
      <c r="F539" s="24"/>
      <c r="G539" s="24">
        <v>11037</v>
      </c>
      <c r="H539" s="24"/>
      <c r="I539" s="24">
        <v>0</v>
      </c>
      <c r="J539" s="24"/>
      <c r="K539" s="19">
        <f t="shared" si="16"/>
        <v>11037</v>
      </c>
      <c r="L539" s="24"/>
      <c r="M539" s="24">
        <v>9733</v>
      </c>
      <c r="N539" s="24"/>
      <c r="O539" s="24">
        <v>1304</v>
      </c>
      <c r="P539" s="24"/>
      <c r="Q539" s="24">
        <v>0</v>
      </c>
      <c r="R539" s="6"/>
    </row>
    <row r="540" spans="1:18" s="3" customFormat="1" ht="13.5" customHeight="1">
      <c r="A540" s="24" t="s">
        <v>117</v>
      </c>
      <c r="B540" s="27"/>
      <c r="C540" s="22">
        <v>0</v>
      </c>
      <c r="D540" s="24"/>
      <c r="E540" s="22">
        <v>0</v>
      </c>
      <c r="F540" s="24"/>
      <c r="G540" s="22">
        <v>132416</v>
      </c>
      <c r="H540" s="24"/>
      <c r="I540" s="22">
        <v>0</v>
      </c>
      <c r="J540" s="24"/>
      <c r="K540" s="22">
        <f t="shared" si="16"/>
        <v>132416</v>
      </c>
      <c r="L540" s="24"/>
      <c r="M540" s="22">
        <v>118523</v>
      </c>
      <c r="N540" s="24"/>
      <c r="O540" s="22">
        <v>13893</v>
      </c>
      <c r="P540" s="24"/>
      <c r="Q540" s="22">
        <v>0</v>
      </c>
      <c r="R540" s="6"/>
    </row>
    <row r="541" spans="1:18" s="3" customFormat="1" ht="13.5" customHeight="1">
      <c r="A541" s="19" t="s">
        <v>163</v>
      </c>
      <c r="B541" s="20" t="s">
        <v>13</v>
      </c>
      <c r="C541" s="22">
        <f>SUM(C537:C540)</f>
        <v>0</v>
      </c>
      <c r="D541" s="19"/>
      <c r="E541" s="22">
        <f>SUM(E537:E540)</f>
        <v>0</v>
      </c>
      <c r="F541" s="19"/>
      <c r="G541" s="22">
        <f>SUM(G537:G540)</f>
        <v>160600</v>
      </c>
      <c r="H541" s="19"/>
      <c r="I541" s="22">
        <f>SUM(I537:I540)</f>
        <v>0</v>
      </c>
      <c r="J541" s="19"/>
      <c r="K541" s="23">
        <f t="shared" si="16"/>
        <v>160600</v>
      </c>
      <c r="L541" s="19"/>
      <c r="M541" s="22">
        <f>SUM(M537:M540)</f>
        <v>130175</v>
      </c>
      <c r="N541" s="19"/>
      <c r="O541" s="22">
        <f>SUM(O537:O540)</f>
        <v>30425</v>
      </c>
      <c r="P541" s="19"/>
      <c r="Q541" s="22">
        <f>SUM(Q537:Q540)</f>
        <v>0</v>
      </c>
      <c r="R541" s="6"/>
    </row>
    <row r="542" spans="1:18" s="3" customFormat="1" ht="13.5" customHeight="1">
      <c r="A542" s="19"/>
      <c r="B542" s="20" t="s">
        <v>13</v>
      </c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6"/>
    </row>
    <row r="543" spans="1:18" s="3" customFormat="1" ht="13.5" customHeight="1">
      <c r="A543" s="19" t="s">
        <v>158</v>
      </c>
      <c r="B543" s="20" t="s">
        <v>13</v>
      </c>
      <c r="C543" s="22">
        <f>SUM(C541,C534,C531,C521,C525)</f>
        <v>0</v>
      </c>
      <c r="D543" s="24"/>
      <c r="E543" s="22">
        <f>SUM(E541,E534,E531,E521,E525)</f>
        <v>45336</v>
      </c>
      <c r="F543" s="24"/>
      <c r="G543" s="22">
        <f>SUM(G541,G534,G531,G521,G525)</f>
        <v>308925</v>
      </c>
      <c r="H543" s="24"/>
      <c r="I543" s="22">
        <f>SUM(I541,I534,I531,I521,I525)</f>
        <v>644083</v>
      </c>
      <c r="J543" s="19"/>
      <c r="K543" s="22">
        <f t="shared" si="16"/>
        <v>998344</v>
      </c>
      <c r="L543" s="19"/>
      <c r="M543" s="22">
        <f>SUM(M541,M534,M531,M521,M525)</f>
        <v>463677</v>
      </c>
      <c r="N543" s="24"/>
      <c r="O543" s="22">
        <f>SUM(O541,O534,O531,O521,O525)</f>
        <v>531834</v>
      </c>
      <c r="P543" s="24"/>
      <c r="Q543" s="22">
        <f>SUM(Q541,Q534,Q531,Q521,Q525)</f>
        <v>2833</v>
      </c>
      <c r="R543" s="6"/>
    </row>
    <row r="544" spans="1:18" s="3" customFormat="1" ht="13.5" customHeight="1">
      <c r="A544" s="19"/>
      <c r="B544" s="20" t="s">
        <v>13</v>
      </c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6"/>
    </row>
    <row r="545" spans="1:18" s="3" customFormat="1" ht="13.5" customHeight="1">
      <c r="A545" s="19" t="s">
        <v>179</v>
      </c>
      <c r="B545" s="20" t="s">
        <v>13</v>
      </c>
      <c r="C545" s="19" t="s">
        <v>13</v>
      </c>
      <c r="D545" s="19"/>
      <c r="E545" s="19" t="s">
        <v>13</v>
      </c>
      <c r="F545" s="19"/>
      <c r="G545" s="19" t="s">
        <v>13</v>
      </c>
      <c r="H545" s="19"/>
      <c r="I545" s="19" t="s">
        <v>13</v>
      </c>
      <c r="J545" s="19"/>
      <c r="K545" s="19"/>
      <c r="L545" s="19"/>
      <c r="M545" s="19" t="s">
        <v>13</v>
      </c>
      <c r="N545" s="19"/>
      <c r="O545" s="19" t="s">
        <v>13</v>
      </c>
      <c r="P545" s="19"/>
      <c r="Q545" s="19" t="s">
        <v>13</v>
      </c>
      <c r="R545" s="6"/>
    </row>
    <row r="546" spans="1:18" s="3" customFormat="1" ht="13.5" customHeight="1">
      <c r="A546" s="19" t="s">
        <v>128</v>
      </c>
      <c r="B546" s="20" t="s">
        <v>13</v>
      </c>
      <c r="C546" s="24">
        <v>254044</v>
      </c>
      <c r="D546" s="19"/>
      <c r="E546" s="24">
        <v>6312</v>
      </c>
      <c r="F546" s="19"/>
      <c r="G546" s="24">
        <v>182819</v>
      </c>
      <c r="H546" s="19"/>
      <c r="I546" s="24">
        <f>-6+451287</f>
        <v>451281</v>
      </c>
      <c r="J546" s="19"/>
      <c r="K546" s="24">
        <f t="shared" si="16"/>
        <v>894456</v>
      </c>
      <c r="L546" s="19"/>
      <c r="M546" s="24">
        <v>14918</v>
      </c>
      <c r="N546" s="19"/>
      <c r="O546" s="24">
        <f>-6+874090</f>
        <v>874084</v>
      </c>
      <c r="P546" s="19"/>
      <c r="Q546" s="24">
        <v>5454</v>
      </c>
      <c r="R546" s="6"/>
    </row>
    <row r="547" spans="1:18" s="3" customFormat="1" ht="13.5" customHeight="1">
      <c r="A547" s="19" t="s">
        <v>282</v>
      </c>
      <c r="B547" s="20"/>
      <c r="C547" s="24">
        <v>80073</v>
      </c>
      <c r="D547" s="19"/>
      <c r="E547" s="24">
        <v>0</v>
      </c>
      <c r="F547" s="19"/>
      <c r="G547" s="24">
        <v>0</v>
      </c>
      <c r="H547" s="19"/>
      <c r="I547" s="24">
        <v>0</v>
      </c>
      <c r="J547" s="19"/>
      <c r="K547" s="22">
        <f t="shared" si="16"/>
        <v>80073</v>
      </c>
      <c r="L547" s="19"/>
      <c r="M547" s="24">
        <v>0</v>
      </c>
      <c r="N547" s="19"/>
      <c r="O547" s="24">
        <v>80073</v>
      </c>
      <c r="P547" s="19"/>
      <c r="Q547" s="24">
        <v>0</v>
      </c>
      <c r="R547" s="6"/>
    </row>
    <row r="548" spans="1:18" s="4" customFormat="1" ht="13.5" customHeight="1">
      <c r="A548" s="19"/>
      <c r="B548" s="20"/>
      <c r="C548" s="37"/>
      <c r="D548" s="19"/>
      <c r="E548" s="37"/>
      <c r="F548" s="19"/>
      <c r="G548" s="37"/>
      <c r="H548" s="19"/>
      <c r="I548" s="37"/>
      <c r="J548" s="19"/>
      <c r="K548" s="19"/>
      <c r="L548" s="19"/>
      <c r="M548" s="37"/>
      <c r="N548" s="19"/>
      <c r="O548" s="37"/>
      <c r="P548" s="19"/>
      <c r="Q548" s="37"/>
      <c r="R548" s="7"/>
    </row>
    <row r="549" spans="1:18" s="4" customFormat="1" ht="13.5" customHeight="1">
      <c r="A549" s="19" t="s">
        <v>194</v>
      </c>
      <c r="B549" s="20"/>
      <c r="C549" s="22">
        <f>SUM(C546:C548)</f>
        <v>334117</v>
      </c>
      <c r="D549" s="19"/>
      <c r="E549" s="22">
        <f>SUM(E546:E548)</f>
        <v>6312</v>
      </c>
      <c r="F549" s="19"/>
      <c r="G549" s="22">
        <f>SUM(G546:G548)</f>
        <v>182819</v>
      </c>
      <c r="H549" s="19"/>
      <c r="I549" s="22">
        <f>SUM(I546:I548)</f>
        <v>451281</v>
      </c>
      <c r="J549" s="19"/>
      <c r="K549" s="22">
        <f>SUM(K546:K548)</f>
        <v>974529</v>
      </c>
      <c r="L549" s="19"/>
      <c r="M549" s="22">
        <f>SUM(M546:M548)</f>
        <v>14918</v>
      </c>
      <c r="N549" s="19"/>
      <c r="O549" s="22">
        <f>SUM(O546:O548)</f>
        <v>954157</v>
      </c>
      <c r="P549" s="19"/>
      <c r="Q549" s="22">
        <f>SUM(Q546:Q548)</f>
        <v>5454</v>
      </c>
      <c r="R549" s="7"/>
    </row>
    <row r="550" spans="1:18" s="4" customFormat="1" ht="13.5" customHeight="1">
      <c r="A550" s="19"/>
      <c r="B550" s="20" t="s">
        <v>13</v>
      </c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28"/>
      <c r="R550" s="7"/>
    </row>
    <row r="551" spans="1:18" s="3" customFormat="1" ht="13.5" customHeight="1">
      <c r="A551" s="19" t="s">
        <v>129</v>
      </c>
      <c r="B551" s="20" t="s">
        <v>13</v>
      </c>
      <c r="C551" s="22">
        <v>2182432</v>
      </c>
      <c r="D551" s="19"/>
      <c r="E551" s="22">
        <v>26102774</v>
      </c>
      <c r="F551" s="19"/>
      <c r="G551" s="22">
        <v>3290104</v>
      </c>
      <c r="H551" s="19"/>
      <c r="I551" s="22">
        <v>7120786</v>
      </c>
      <c r="J551" s="19"/>
      <c r="K551" s="22">
        <f t="shared" si="16"/>
        <v>38696096</v>
      </c>
      <c r="L551" s="19"/>
      <c r="M551" s="22">
        <v>0</v>
      </c>
      <c r="N551" s="19"/>
      <c r="O551" s="22">
        <v>38481306</v>
      </c>
      <c r="P551" s="19"/>
      <c r="Q551" s="22">
        <v>214790</v>
      </c>
      <c r="R551" s="6"/>
    </row>
    <row r="552" spans="1:18" s="3" customFormat="1" ht="13.5" customHeight="1">
      <c r="A552" s="19"/>
      <c r="B552" s="20" t="s">
        <v>13</v>
      </c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6"/>
    </row>
    <row r="553" spans="1:18" s="3" customFormat="1" ht="13.5" customHeight="1">
      <c r="A553" s="19" t="s">
        <v>238</v>
      </c>
      <c r="B553" s="20" t="s">
        <v>13</v>
      </c>
      <c r="C553" s="22">
        <f>C154+C296+C425+C474+C510+C543+C549+C551</f>
        <v>34977583</v>
      </c>
      <c r="D553" s="19"/>
      <c r="E553" s="22">
        <f>E154+E296+E425+E474+E510+E543+E549+E551</f>
        <v>112780571</v>
      </c>
      <c r="F553" s="19"/>
      <c r="G553" s="22">
        <f>G154+G296+G425+G474+G510+G543+G549+G551</f>
        <v>32019401</v>
      </c>
      <c r="H553" s="19"/>
      <c r="I553" s="22">
        <f>I154+I296+I425+I474+I510+I543+I549+I551</f>
        <v>37331029</v>
      </c>
      <c r="J553" s="19"/>
      <c r="K553" s="22">
        <f t="shared" si="16"/>
        <v>217108584</v>
      </c>
      <c r="L553" s="19"/>
      <c r="M553" s="22">
        <f>M154+M296+M425+M474+M510+M543+M549+M551</f>
        <v>84569201</v>
      </c>
      <c r="N553" s="19"/>
      <c r="O553" s="22">
        <f>O154+O296+O425+O474+O510+O543+O549+O551</f>
        <v>107714149</v>
      </c>
      <c r="P553" s="19"/>
      <c r="Q553" s="22">
        <f>Q154+Q296+Q425+Q474+Q510+Q543+Q549+Q551</f>
        <v>24825234</v>
      </c>
      <c r="R553" s="6"/>
    </row>
    <row r="554" spans="1:18" s="3" customFormat="1" ht="13.5" customHeight="1">
      <c r="A554" s="19"/>
      <c r="B554" s="20" t="s">
        <v>13</v>
      </c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6"/>
    </row>
    <row r="555" spans="1:18" s="3" customFormat="1" ht="13.5" customHeight="1">
      <c r="A555" s="19" t="s">
        <v>207</v>
      </c>
      <c r="B555" s="20" t="s">
        <v>13</v>
      </c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6"/>
    </row>
    <row r="556" spans="1:18" s="3" customFormat="1" ht="13.5" customHeight="1">
      <c r="A556" s="19" t="s">
        <v>208</v>
      </c>
      <c r="B556" s="20" t="s">
        <v>13</v>
      </c>
      <c r="C556" s="19" t="s">
        <v>13</v>
      </c>
      <c r="D556" s="19"/>
      <c r="E556" s="19" t="s">
        <v>13</v>
      </c>
      <c r="F556" s="19"/>
      <c r="G556" s="19" t="s">
        <v>13</v>
      </c>
      <c r="H556" s="19"/>
      <c r="I556" s="19" t="s">
        <v>13</v>
      </c>
      <c r="J556" s="19"/>
      <c r="K556" s="19"/>
      <c r="L556" s="19"/>
      <c r="M556" s="19" t="s">
        <v>13</v>
      </c>
      <c r="N556" s="19"/>
      <c r="O556" s="19" t="s">
        <v>13</v>
      </c>
      <c r="P556" s="19"/>
      <c r="Q556" s="19" t="s">
        <v>13</v>
      </c>
      <c r="R556" s="6"/>
    </row>
    <row r="557" spans="1:18" s="3" customFormat="1" ht="13.5" customHeight="1">
      <c r="A557" s="19" t="s">
        <v>180</v>
      </c>
      <c r="B557" s="20" t="s">
        <v>13</v>
      </c>
      <c r="C557" s="24">
        <v>0</v>
      </c>
      <c r="D557" s="19"/>
      <c r="E557" s="24">
        <v>0</v>
      </c>
      <c r="F557" s="19"/>
      <c r="G557" s="24">
        <v>0</v>
      </c>
      <c r="H557" s="19"/>
      <c r="I557" s="24">
        <v>3707376</v>
      </c>
      <c r="J557" s="19"/>
      <c r="K557" s="24">
        <f aca="true" t="shared" si="17" ref="K557:K577">IF(SUM(C557:I557)=SUM(M557:Q557),SUM(C557:I557),SUM(M557:Q557)-SUM(C557:I557))</f>
        <v>3707376</v>
      </c>
      <c r="L557" s="19"/>
      <c r="M557" s="24">
        <v>0</v>
      </c>
      <c r="N557" s="19"/>
      <c r="O557" s="24">
        <v>3707376</v>
      </c>
      <c r="P557" s="19"/>
      <c r="Q557" s="24">
        <v>0</v>
      </c>
      <c r="R557" s="6"/>
    </row>
    <row r="558" spans="1:18" s="3" customFormat="1" ht="13.5" customHeight="1">
      <c r="A558" s="19" t="s">
        <v>265</v>
      </c>
      <c r="B558" s="20"/>
      <c r="C558" s="24">
        <v>0</v>
      </c>
      <c r="D558" s="19"/>
      <c r="E558" s="24">
        <v>0</v>
      </c>
      <c r="F558" s="19"/>
      <c r="G558" s="24">
        <v>0</v>
      </c>
      <c r="H558" s="19"/>
      <c r="I558" s="24">
        <v>3700</v>
      </c>
      <c r="J558" s="19"/>
      <c r="K558" s="24">
        <f t="shared" si="17"/>
        <v>3700</v>
      </c>
      <c r="L558" s="19"/>
      <c r="M558" s="24">
        <v>0</v>
      </c>
      <c r="N558" s="19"/>
      <c r="O558" s="24">
        <v>3700</v>
      </c>
      <c r="P558" s="19"/>
      <c r="Q558" s="24">
        <v>0</v>
      </c>
      <c r="R558" s="6"/>
    </row>
    <row r="559" spans="1:18" s="3" customFormat="1" ht="13.5" customHeight="1">
      <c r="A559" s="19" t="s">
        <v>309</v>
      </c>
      <c r="B559" s="20"/>
      <c r="C559" s="39">
        <f>SUM(C557:C558)</f>
        <v>0</v>
      </c>
      <c r="D559" s="19"/>
      <c r="E559" s="39">
        <f>SUM(E557:E558)</f>
        <v>0</v>
      </c>
      <c r="F559" s="19"/>
      <c r="G559" s="39">
        <f>SUM(G557:G558)</f>
        <v>0</v>
      </c>
      <c r="H559" s="19"/>
      <c r="I559" s="39">
        <f>SUM(I557:I558)</f>
        <v>3711076</v>
      </c>
      <c r="J559" s="19"/>
      <c r="K559" s="39">
        <f t="shared" si="17"/>
        <v>3711076</v>
      </c>
      <c r="L559" s="19"/>
      <c r="M559" s="39">
        <f>SUM(M557:M558)</f>
        <v>0</v>
      </c>
      <c r="N559" s="19"/>
      <c r="O559" s="39">
        <f>SUM(O557:O558)</f>
        <v>3711076</v>
      </c>
      <c r="P559" s="19"/>
      <c r="Q559" s="39">
        <f>SUM(Q557:Q558)</f>
        <v>0</v>
      </c>
      <c r="R559" s="6"/>
    </row>
    <row r="560" spans="1:18" s="3" customFormat="1" ht="13.5" customHeight="1">
      <c r="A560" s="19"/>
      <c r="B560" s="20" t="s">
        <v>13</v>
      </c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6"/>
    </row>
    <row r="561" spans="1:18" s="3" customFormat="1" ht="13.5" customHeight="1">
      <c r="A561" s="19" t="s">
        <v>209</v>
      </c>
      <c r="B561" s="20" t="s">
        <v>13</v>
      </c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6"/>
    </row>
    <row r="562" spans="1:18" s="3" customFormat="1" ht="13.5" customHeight="1">
      <c r="A562" s="19" t="s">
        <v>225</v>
      </c>
      <c r="B562" s="20" t="s">
        <v>13</v>
      </c>
      <c r="C562" s="24">
        <v>0</v>
      </c>
      <c r="D562" s="19"/>
      <c r="E562" s="24">
        <v>0</v>
      </c>
      <c r="F562" s="19"/>
      <c r="G562" s="24">
        <v>0</v>
      </c>
      <c r="H562" s="19"/>
      <c r="I562" s="24">
        <v>7621111</v>
      </c>
      <c r="J562" s="19"/>
      <c r="K562" s="19">
        <f t="shared" si="17"/>
        <v>7621111</v>
      </c>
      <c r="L562" s="19"/>
      <c r="M562" s="24">
        <v>0</v>
      </c>
      <c r="N562" s="19"/>
      <c r="O562" s="24">
        <v>7621111</v>
      </c>
      <c r="P562" s="19"/>
      <c r="Q562" s="24">
        <v>0</v>
      </c>
      <c r="R562" s="6"/>
    </row>
    <row r="563" spans="1:18" s="3" customFormat="1" ht="13.5" customHeight="1">
      <c r="A563" s="19" t="s">
        <v>265</v>
      </c>
      <c r="B563" s="20"/>
      <c r="C563" s="22">
        <v>0</v>
      </c>
      <c r="D563" s="19"/>
      <c r="E563" s="22">
        <v>0</v>
      </c>
      <c r="F563" s="19"/>
      <c r="G563" s="22">
        <v>0</v>
      </c>
      <c r="H563" s="19"/>
      <c r="I563" s="22">
        <v>486437</v>
      </c>
      <c r="J563" s="19"/>
      <c r="K563" s="24">
        <f t="shared" si="17"/>
        <v>486437</v>
      </c>
      <c r="L563" s="19"/>
      <c r="M563" s="22">
        <v>0</v>
      </c>
      <c r="N563" s="19"/>
      <c r="O563" s="22">
        <v>486437</v>
      </c>
      <c r="P563" s="19"/>
      <c r="Q563" s="22">
        <v>0</v>
      </c>
      <c r="R563" s="6"/>
    </row>
    <row r="564" spans="1:18" s="3" customFormat="1" ht="13.5" customHeight="1">
      <c r="A564" s="19" t="s">
        <v>210</v>
      </c>
      <c r="B564" s="20" t="s">
        <v>13</v>
      </c>
      <c r="C564" s="22">
        <f>SUM(C562:C563)</f>
        <v>0</v>
      </c>
      <c r="D564" s="19"/>
      <c r="E564" s="22">
        <f>SUM(E562:E563)</f>
        <v>0</v>
      </c>
      <c r="F564" s="19"/>
      <c r="G564" s="22">
        <f>SUM(G562:G563)</f>
        <v>0</v>
      </c>
      <c r="H564" s="19"/>
      <c r="I564" s="22">
        <f>SUM(I562:I563)</f>
        <v>8107548</v>
      </c>
      <c r="J564" s="19"/>
      <c r="K564" s="23">
        <f t="shared" si="17"/>
        <v>8107548</v>
      </c>
      <c r="L564" s="19"/>
      <c r="M564" s="22">
        <f>SUM(M562:M563)</f>
        <v>0</v>
      </c>
      <c r="N564" s="19"/>
      <c r="O564" s="22">
        <f>SUM(O562:O563)</f>
        <v>8107548</v>
      </c>
      <c r="P564" s="19"/>
      <c r="Q564" s="22">
        <f>SUM(Q562:Q563)</f>
        <v>0</v>
      </c>
      <c r="R564" s="6"/>
    </row>
    <row r="565" spans="1:18" s="3" customFormat="1" ht="13.5" customHeight="1">
      <c r="A565" s="19"/>
      <c r="B565" s="20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6"/>
    </row>
    <row r="566" spans="1:18" s="3" customFormat="1" ht="13.5" customHeight="1">
      <c r="A566" s="19" t="s">
        <v>195</v>
      </c>
      <c r="B566" s="20" t="s">
        <v>13</v>
      </c>
      <c r="C566" s="22">
        <f>C559+C564</f>
        <v>0</v>
      </c>
      <c r="D566" s="19"/>
      <c r="E566" s="22">
        <f>E559+E564</f>
        <v>0</v>
      </c>
      <c r="F566" s="19"/>
      <c r="G566" s="22">
        <f>G559+G564</f>
        <v>0</v>
      </c>
      <c r="H566" s="19"/>
      <c r="I566" s="22">
        <f>I559+I564</f>
        <v>11818624</v>
      </c>
      <c r="J566" s="19"/>
      <c r="K566" s="22">
        <f t="shared" si="17"/>
        <v>11818624</v>
      </c>
      <c r="L566" s="19"/>
      <c r="M566" s="22">
        <f>M559+M564</f>
        <v>0</v>
      </c>
      <c r="N566" s="19"/>
      <c r="O566" s="22">
        <f>O559+O564</f>
        <v>11818624</v>
      </c>
      <c r="P566" s="19"/>
      <c r="Q566" s="22">
        <f>Q559+Q564</f>
        <v>0</v>
      </c>
      <c r="R566" s="6"/>
    </row>
    <row r="567" spans="1:18" s="3" customFormat="1" ht="13.5" customHeight="1">
      <c r="A567" s="19"/>
      <c r="B567" s="20" t="s">
        <v>13</v>
      </c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6"/>
    </row>
    <row r="568" spans="1:18" s="3" customFormat="1" ht="13.5" customHeight="1">
      <c r="A568" s="19" t="s">
        <v>237</v>
      </c>
      <c r="B568" s="20" t="s">
        <v>13</v>
      </c>
      <c r="C568" s="22">
        <f>C553+C566</f>
        <v>34977583</v>
      </c>
      <c r="D568" s="19"/>
      <c r="E568" s="22">
        <f>E553+E566</f>
        <v>112780571</v>
      </c>
      <c r="F568" s="19"/>
      <c r="G568" s="22">
        <f>G553+G566</f>
        <v>32019401</v>
      </c>
      <c r="H568" s="19"/>
      <c r="I568" s="22">
        <f>I553+I566</f>
        <v>49149653</v>
      </c>
      <c r="J568" s="19"/>
      <c r="K568" s="22">
        <f>IF(SUM(C568:I568)=SUM(M568:Q568),SUM(C568:I568),SUM(M568:Q568)-SUM(C568:I568))</f>
        <v>228927208</v>
      </c>
      <c r="L568" s="19"/>
      <c r="M568" s="22">
        <f>M553+M566</f>
        <v>84569201</v>
      </c>
      <c r="N568" s="19"/>
      <c r="O568" s="22">
        <f>O553+O566</f>
        <v>119532773</v>
      </c>
      <c r="P568" s="19"/>
      <c r="Q568" s="22">
        <f>Q553+Q566</f>
        <v>24825234</v>
      </c>
      <c r="R568" s="6"/>
    </row>
    <row r="569" spans="1:18" s="3" customFormat="1" ht="13.5" customHeight="1">
      <c r="A569" s="19"/>
      <c r="B569" s="20" t="s">
        <v>13</v>
      </c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6"/>
    </row>
    <row r="570" spans="1:18" s="3" customFormat="1" ht="13.5" customHeight="1">
      <c r="A570" s="19" t="s">
        <v>31</v>
      </c>
      <c r="B570" s="20" t="s">
        <v>13</v>
      </c>
      <c r="C570" s="19" t="s">
        <v>13</v>
      </c>
      <c r="D570" s="19"/>
      <c r="E570" s="19" t="s">
        <v>13</v>
      </c>
      <c r="F570" s="19"/>
      <c r="G570" s="19" t="s">
        <v>13</v>
      </c>
      <c r="H570" s="19"/>
      <c r="I570" s="19" t="s">
        <v>13</v>
      </c>
      <c r="J570" s="19"/>
      <c r="K570" s="19"/>
      <c r="L570" s="19"/>
      <c r="M570" s="19" t="s">
        <v>13</v>
      </c>
      <c r="N570" s="19"/>
      <c r="O570" s="19" t="s">
        <v>13</v>
      </c>
      <c r="P570" s="19"/>
      <c r="Q570" s="19" t="s">
        <v>13</v>
      </c>
      <c r="R570" s="6"/>
    </row>
    <row r="571" spans="1:18" s="3" customFormat="1" ht="13.5" customHeight="1">
      <c r="A571" s="19" t="s">
        <v>211</v>
      </c>
      <c r="B571" s="20" t="s">
        <v>13</v>
      </c>
      <c r="C571" s="19">
        <v>0</v>
      </c>
      <c r="D571" s="19"/>
      <c r="E571" s="19">
        <v>0</v>
      </c>
      <c r="F571" s="19"/>
      <c r="G571" s="19">
        <v>0</v>
      </c>
      <c r="H571" s="19"/>
      <c r="I571" s="19">
        <v>137902598</v>
      </c>
      <c r="J571" s="19"/>
      <c r="K571" s="19">
        <f t="shared" si="17"/>
        <v>137902598</v>
      </c>
      <c r="L571" s="19"/>
      <c r="M571" s="19">
        <f>10242492+43181788</f>
        <v>53424280</v>
      </c>
      <c r="N571" s="19"/>
      <c r="O571" s="19">
        <f>-10242492+94720810</f>
        <v>84478318</v>
      </c>
      <c r="P571" s="19"/>
      <c r="Q571" s="19">
        <v>0</v>
      </c>
      <c r="R571" s="6"/>
    </row>
    <row r="572" spans="1:18" s="3" customFormat="1" ht="13.5" customHeight="1">
      <c r="A572" s="19" t="s">
        <v>216</v>
      </c>
      <c r="B572" s="20" t="s">
        <v>13</v>
      </c>
      <c r="C572" s="19">
        <v>0</v>
      </c>
      <c r="D572" s="19"/>
      <c r="E572" s="19">
        <v>0</v>
      </c>
      <c r="F572" s="19"/>
      <c r="G572" s="19">
        <v>0</v>
      </c>
      <c r="H572" s="19"/>
      <c r="I572" s="19">
        <v>18258443</v>
      </c>
      <c r="J572" s="19"/>
      <c r="K572" s="19">
        <f t="shared" si="17"/>
        <v>18258443</v>
      </c>
      <c r="L572" s="19"/>
      <c r="M572" s="19">
        <v>0</v>
      </c>
      <c r="N572" s="19"/>
      <c r="O572" s="19">
        <v>18258443</v>
      </c>
      <c r="P572" s="19"/>
      <c r="Q572" s="19">
        <v>0</v>
      </c>
      <c r="R572" s="6"/>
    </row>
    <row r="573" spans="1:18" s="3" customFormat="1" ht="13.5" customHeight="1">
      <c r="A573" s="19" t="s">
        <v>212</v>
      </c>
      <c r="B573" s="20" t="s">
        <v>13</v>
      </c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6"/>
    </row>
    <row r="574" spans="1:18" s="3" customFormat="1" ht="13.5" customHeight="1">
      <c r="A574" s="19" t="s">
        <v>215</v>
      </c>
      <c r="B574" s="20" t="s">
        <v>13</v>
      </c>
      <c r="C574" s="22">
        <v>0</v>
      </c>
      <c r="D574" s="19"/>
      <c r="E574" s="22">
        <v>0</v>
      </c>
      <c r="F574" s="19"/>
      <c r="G574" s="22">
        <v>0</v>
      </c>
      <c r="H574" s="19"/>
      <c r="I574" s="22">
        <v>750511</v>
      </c>
      <c r="J574" s="19"/>
      <c r="K574" s="22">
        <f t="shared" si="17"/>
        <v>750511</v>
      </c>
      <c r="L574" s="19"/>
      <c r="M574" s="22">
        <v>0</v>
      </c>
      <c r="N574" s="19"/>
      <c r="O574" s="22">
        <v>750511</v>
      </c>
      <c r="P574" s="19"/>
      <c r="Q574" s="22">
        <v>0</v>
      </c>
      <c r="R574" s="6"/>
    </row>
    <row r="575" spans="1:18" s="3" customFormat="1" ht="13.5" customHeight="1">
      <c r="A575" s="19" t="s">
        <v>205</v>
      </c>
      <c r="B575" s="20" t="s">
        <v>13</v>
      </c>
      <c r="C575" s="22">
        <f>SUM(C571:C574)</f>
        <v>0</v>
      </c>
      <c r="D575" s="19"/>
      <c r="E575" s="22">
        <f>SUM(E571:E574)</f>
        <v>0</v>
      </c>
      <c r="F575" s="19"/>
      <c r="G575" s="22">
        <f>SUM(G571:G574)</f>
        <v>0</v>
      </c>
      <c r="H575" s="19"/>
      <c r="I575" s="22">
        <f>SUM(I571:I574)</f>
        <v>156911552</v>
      </c>
      <c r="J575" s="19"/>
      <c r="K575" s="23">
        <f t="shared" si="17"/>
        <v>156911552</v>
      </c>
      <c r="L575" s="19"/>
      <c r="M575" s="22">
        <f>SUM(M571:M574)</f>
        <v>53424280</v>
      </c>
      <c r="N575" s="19"/>
      <c r="O575" s="22">
        <f>SUM(O571:O574)</f>
        <v>103487272</v>
      </c>
      <c r="P575" s="19"/>
      <c r="Q575" s="22">
        <f>SUM(Q571:Q574)</f>
        <v>0</v>
      </c>
      <c r="R575" s="6"/>
    </row>
    <row r="576" spans="1:18" s="3" customFormat="1" ht="13.5" customHeight="1">
      <c r="A576" s="19"/>
      <c r="B576" s="20" t="s">
        <v>13</v>
      </c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6"/>
    </row>
    <row r="577" spans="1:18" s="3" customFormat="1" ht="13.5" customHeight="1" thickBot="1">
      <c r="A577" s="19" t="s">
        <v>206</v>
      </c>
      <c r="B577" s="20" t="s">
        <v>13</v>
      </c>
      <c r="C577" s="29">
        <f>+C568+C575</f>
        <v>34977583</v>
      </c>
      <c r="D577" s="19"/>
      <c r="E577" s="29">
        <f>+E568+E575</f>
        <v>112780571</v>
      </c>
      <c r="F577" s="19"/>
      <c r="G577" s="29">
        <f>+G568+G575</f>
        <v>32019401</v>
      </c>
      <c r="H577" s="19"/>
      <c r="I577" s="29">
        <f>+I568+I575</f>
        <v>206061205</v>
      </c>
      <c r="J577" s="19"/>
      <c r="K577" s="38">
        <f t="shared" si="17"/>
        <v>385838760</v>
      </c>
      <c r="L577" s="19"/>
      <c r="M577" s="29">
        <f>+M568+M575</f>
        <v>137993481</v>
      </c>
      <c r="N577" s="19"/>
      <c r="O577" s="29">
        <f>+O568+O575</f>
        <v>223020045</v>
      </c>
      <c r="P577" s="19"/>
      <c r="Q577" s="29">
        <f>+Q568+Q575</f>
        <v>24825234</v>
      </c>
      <c r="R577" s="6"/>
    </row>
    <row r="578" s="3" customFormat="1" ht="13.5" customHeight="1" thickTop="1">
      <c r="R578" s="6"/>
    </row>
    <row r="579" spans="1:18" s="3" customFormat="1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6"/>
    </row>
    <row r="580" spans="1:43" s="3" customFormat="1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6" t="s">
        <v>13</v>
      </c>
      <c r="S580" s="3" t="s">
        <v>13</v>
      </c>
      <c r="T580" s="3" t="s">
        <v>13</v>
      </c>
      <c r="U580" s="3" t="s">
        <v>13</v>
      </c>
      <c r="V580" s="3" t="s">
        <v>13</v>
      </c>
      <c r="W580" s="3" t="s">
        <v>13</v>
      </c>
      <c r="X580" s="3" t="s">
        <v>13</v>
      </c>
      <c r="Y580" s="3" t="s">
        <v>13</v>
      </c>
      <c r="Z580" s="3" t="s">
        <v>13</v>
      </c>
      <c r="AA580" s="3" t="s">
        <v>13</v>
      </c>
      <c r="AB580" s="3" t="s">
        <v>13</v>
      </c>
      <c r="AC580" s="3" t="s">
        <v>13</v>
      </c>
      <c r="AD580" s="3" t="s">
        <v>13</v>
      </c>
      <c r="AE580" s="3" t="s">
        <v>13</v>
      </c>
      <c r="AF580" s="3" t="s">
        <v>13</v>
      </c>
      <c r="AG580" s="3" t="s">
        <v>13</v>
      </c>
      <c r="AH580" s="3" t="s">
        <v>13</v>
      </c>
      <c r="AI580" s="3" t="s">
        <v>13</v>
      </c>
      <c r="AJ580" s="3" t="s">
        <v>13</v>
      </c>
      <c r="AK580" s="3" t="s">
        <v>13</v>
      </c>
      <c r="AL580" s="3" t="s">
        <v>13</v>
      </c>
      <c r="AM580" s="3" t="s">
        <v>13</v>
      </c>
      <c r="AN580" s="3" t="s">
        <v>13</v>
      </c>
      <c r="AO580" s="3" t="s">
        <v>13</v>
      </c>
      <c r="AP580" s="3" t="s">
        <v>13</v>
      </c>
      <c r="AQ580" s="3" t="s">
        <v>13</v>
      </c>
    </row>
    <row r="581" spans="1:18" s="3" customFormat="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6"/>
    </row>
    <row r="582" spans="1:18" s="3" customFormat="1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6"/>
    </row>
    <row r="583" spans="1:18" s="3" customFormat="1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6"/>
    </row>
    <row r="584" spans="1:18" s="3" customFormat="1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6"/>
    </row>
    <row r="585" spans="1:18" s="3" customFormat="1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6"/>
    </row>
    <row r="586" spans="1:18" s="3" customFormat="1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6"/>
    </row>
    <row r="587" spans="1:18" s="3" customFormat="1" ht="1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6"/>
    </row>
    <row r="588" spans="18:256" ht="12">
      <c r="R588" s="8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</sheetData>
  <sheetProtection/>
  <mergeCells count="5">
    <mergeCell ref="A1:A8"/>
    <mergeCell ref="C4:O4"/>
    <mergeCell ref="C3:Q3"/>
    <mergeCell ref="C5:Q5"/>
    <mergeCell ref="C6:Q6"/>
  </mergeCells>
  <conditionalFormatting sqref="C154 E154 G154 I154 K154:O154 Q154 K1:K2 K4 K7:K65536">
    <cfRule type="cellIs" priority="23" dxfId="1" operator="equal" stopIfTrue="1">
      <formula>-1</formula>
    </cfRule>
    <cfRule type="cellIs" priority="25" dxfId="1" operator="equal">
      <formula>1</formula>
    </cfRule>
  </conditionalFormatting>
  <conditionalFormatting sqref="A16:Q577">
    <cfRule type="expression" priority="26" dxfId="0" stopIfTrue="1">
      <formula>MOD(ROW(),2)=0</formula>
    </cfRule>
  </conditionalFormatting>
  <printOptions horizontalCentered="1"/>
  <pageMargins left="0.25" right="0.25" top="0.25" bottom="0.5" header="0.25" footer="0.25"/>
  <pageSetup fitToHeight="0" fitToWidth="1" horizontalDpi="600" verticalDpi="600" orientation="landscape" scale="98" r:id="rId4"/>
  <headerFooter alignWithMargins="0">
    <oddFooter>&amp;R&amp;"Goudy Old Style,Regular"&amp;10Page &amp;P of &amp;N</oddFooter>
  </headerFooter>
  <rowBreaks count="14" manualBreakCount="14">
    <brk id="52" max="16" man="1"/>
    <brk id="91" max="16" man="1"/>
    <brk id="130" max="16" man="1"/>
    <brk id="168" max="16" man="1"/>
    <brk id="207" max="16" man="1"/>
    <brk id="245" max="16" man="1"/>
    <brk id="283" max="16" man="1"/>
    <brk id="320" max="16" man="1"/>
    <brk id="358" max="16" man="1"/>
    <brk id="397" max="16" man="1"/>
    <brk id="435" max="16" man="1"/>
    <brk id="474" max="16" man="1"/>
    <brk id="511" max="16" man="1"/>
    <brk id="550" max="1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2011-09-30T19:18:08Z</cp:lastPrinted>
  <dcterms:modified xsi:type="dcterms:W3CDTF">2011-09-30T19:18:27Z</dcterms:modified>
  <cp:category/>
  <cp:version/>
  <cp:contentType/>
  <cp:contentStatus/>
</cp:coreProperties>
</file>