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ag" sheetId="1" r:id="rId1"/>
  </sheets>
  <definedNames>
    <definedName name="\P">'c2b ag'!#REF!</definedName>
    <definedName name="H_1">'c2b ag'!$A$3:$Q$14</definedName>
    <definedName name="PRINT">'c2b ag'!$A$15:$Q$117</definedName>
    <definedName name="_xlnm.Print_Area" localSheetId="0">'c2b ag'!$A$1:$Q$120</definedName>
    <definedName name="Print_Area_MI" localSheetId="0">'c2b ag'!$A$15:$Q$117</definedName>
    <definedName name="_xlnm.Print_Titles" localSheetId="0">'c2b ag'!$1:$14</definedName>
    <definedName name="Print_Titles_MI" localSheetId="0">'c2b ag'!$3:$14</definedName>
  </definedNames>
  <calcPr fullCalcOnLoad="1"/>
</workbook>
</file>

<file path=xl/sharedStrings.xml><?xml version="1.0" encoding="utf-8"?>
<sst xmlns="http://schemas.openxmlformats.org/spreadsheetml/2006/main" count="156" uniqueCount="97">
  <si>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</si>
  <si>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</si>
  <si>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</si>
  <si>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</si>
  <si>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</si>
  <si>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</si>
  <si>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</si>
  <si>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</si>
  <si>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</si>
  <si>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</si>
  <si>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</si>
  <si>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</si>
  <si>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Research--</t>
  </si>
  <si>
    <t/>
  </si>
  <si>
    <t xml:space="preserve"> Scholarships and fellowships</t>
  </si>
  <si>
    <t>Source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</si>
  <si>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</si>
  <si>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</si>
  <si>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</si>
  <si>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</si>
  <si>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</si>
  <si>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</si>
  <si>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</si>
  <si>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</si>
  <si>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</si>
  <si>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</si>
  <si>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</si>
  <si>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</si>
  <si>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Animal science</t>
  </si>
  <si>
    <t xml:space="preserve">    Aquaculture </t>
  </si>
  <si>
    <t xml:space="preserve">    Burden</t>
  </si>
  <si>
    <t xml:space="preserve">    Calhoun </t>
  </si>
  <si>
    <t xml:space="preserve">    Central region administration</t>
  </si>
  <si>
    <t xml:space="preserve">    Central station </t>
  </si>
  <si>
    <t xml:space="preserve">    Dean Lee</t>
  </si>
  <si>
    <t xml:space="preserve">    Entomology</t>
  </si>
  <si>
    <t xml:space="preserve">    Experimental statistics</t>
  </si>
  <si>
    <t xml:space="preserve">    Food science</t>
  </si>
  <si>
    <t xml:space="preserve">    Hammond </t>
  </si>
  <si>
    <t xml:space="preserve">    Hill farm</t>
  </si>
  <si>
    <t xml:space="preserve">    Human ecology </t>
  </si>
  <si>
    <t xml:space="preserve">    Macon Ridge</t>
  </si>
  <si>
    <t xml:space="preserve">    Northeast</t>
  </si>
  <si>
    <t xml:space="preserve">    Pecan</t>
  </si>
  <si>
    <t xml:space="preserve">    Plant pathology </t>
  </si>
  <si>
    <t xml:space="preserve">    Red River</t>
  </si>
  <si>
    <t xml:space="preserve">    Rice</t>
  </si>
  <si>
    <t xml:space="preserve">    Southeast</t>
  </si>
  <si>
    <t xml:space="preserve">    Veterinary science</t>
  </si>
  <si>
    <t xml:space="preserve">    4-H and other youth work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</si>
  <si>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</si>
  <si>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</si>
  <si>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</si>
  <si>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Food science 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</si>
  <si>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</si>
  <si>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</si>
  <si>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</si>
  <si>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shows 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</si>
  <si>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</si>
  <si>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</si>
  <si>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</si>
  <si>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</si>
  <si>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</si>
  <si>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</si>
  <si>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</si>
  <si>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</si>
  <si>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</si>
  <si>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</si>
  <si>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</si>
  <si>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</si>
  <si>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</si>
  <si>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</si>
  <si>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</si>
  <si>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      Total educational and general expenditures </t>
  </si>
  <si>
    <t xml:space="preserve">          Total expenditures</t>
  </si>
  <si>
    <t xml:space="preserve">    Central regional programs</t>
  </si>
  <si>
    <t xml:space="preserve">    Hammond</t>
  </si>
  <si>
    <t xml:space="preserve">    Director of cooperative extension</t>
  </si>
  <si>
    <t xml:space="preserve">    Burden center</t>
  </si>
  <si>
    <t>ANALYSIS C-2B</t>
  </si>
  <si>
    <t>Current Restricted Fund Expenditures</t>
  </si>
  <si>
    <t xml:space="preserve">    Agricultural chemistry</t>
  </si>
  <si>
    <t xml:space="preserve">    Vice chancellor for extension services</t>
  </si>
  <si>
    <t>`</t>
  </si>
  <si>
    <t xml:space="preserve">    Organization development and evaluation</t>
  </si>
  <si>
    <t xml:space="preserve">    Disaster relief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</si>
  <si>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</si>
  <si>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</si>
  <si>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</si>
  <si>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</si>
  <si>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 Aquaculture</t>
  </si>
  <si>
    <t>For the year ended June 30, 2012</t>
  </si>
  <si>
    <t xml:space="preserve">    Rosepine</t>
  </si>
  <si>
    <t xml:space="preserve">    LaHouse</t>
  </si>
  <si>
    <t xml:space="preserve">    Audubon sugar institute</t>
  </si>
  <si>
    <t xml:space="preserve">    Sponsored programs</t>
  </si>
  <si>
    <t xml:space="preserve">   Disaster relief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</si>
</sst>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h:mm:ss\ AM/PM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44" fontId="6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167" fontId="6" fillId="0" borderId="15" xfId="42" applyNumberFormat="1" applyFont="1" applyFill="1" applyBorder="1" applyAlignment="1" applyProtection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6" fillId="0" borderId="10" xfId="0" applyFont="1" applyBorder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7</xdr:row>
      <xdr:rowOff>133350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174"/>
  <sheetViews>
    <sheetView showGridLines="0" tabSelected="1" defaultGridColor="0" zoomScalePageLayoutView="0" colorId="22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43.57421875" style="3" customWidth="1"/>
    <col min="2" max="2" width="1.57421875" style="3" customWidth="1"/>
    <col min="3" max="3" width="14.57421875" style="3" customWidth="1"/>
    <col min="4" max="4" width="1.57421875" style="3" customWidth="1"/>
    <col min="5" max="5" width="15.00390625" style="3" customWidth="1"/>
    <col min="6" max="6" width="1.57421875" style="3" customWidth="1"/>
    <col min="7" max="7" width="14.421875" style="3" customWidth="1"/>
    <col min="8" max="8" width="1.57421875" style="3" customWidth="1"/>
    <col min="9" max="9" width="14.00390625" style="3" customWidth="1"/>
    <col min="10" max="10" width="1.57421875" style="3" customWidth="1"/>
    <col min="11" max="11" width="13.57421875" style="3" customWidth="1"/>
    <col min="12" max="12" width="1.57421875" style="3" customWidth="1"/>
    <col min="13" max="13" width="17.00390625" style="3" customWidth="1"/>
    <col min="14" max="14" width="1.57421875" style="3" customWidth="1"/>
    <col min="15" max="15" width="13.421875" style="3" customWidth="1"/>
    <col min="16" max="16" width="1.57421875" style="3" customWidth="1"/>
    <col min="17" max="17" width="16.421875" style="3" customWidth="1"/>
    <col min="18" max="23" width="7.57421875" style="3" customWidth="1"/>
    <col min="24" max="16384" width="9.00390625" style="1" customWidth="1"/>
  </cols>
  <sheetData>
    <row r="1" spans="1:255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4" customFormat="1" ht="10.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4" customFormat="1" ht="16.5">
      <c r="A3" s="39"/>
      <c r="B3" s="9"/>
      <c r="C3" s="38" t="s">
        <v>79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4" customFormat="1" ht="8.25" customHeight="1">
      <c r="A4" s="39"/>
      <c r="B4" s="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4" customFormat="1" ht="16.5">
      <c r="A5" s="39"/>
      <c r="B5" s="10"/>
      <c r="C5" s="38" t="s">
        <v>80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4" customFormat="1" ht="16.5">
      <c r="A6" s="39"/>
      <c r="B6" s="9"/>
      <c r="C6" s="38" t="s">
        <v>91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10.5" customHeight="1">
      <c r="A7" s="3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2">
      <c r="A8" s="1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7" ht="13.5">
      <c r="A10" s="23"/>
      <c r="B10" s="23"/>
      <c r="C10" s="36" t="s">
        <v>15</v>
      </c>
      <c r="D10" s="37"/>
      <c r="E10" s="37"/>
      <c r="F10" s="37"/>
      <c r="G10" s="37"/>
      <c r="H10" s="37"/>
      <c r="I10" s="37"/>
      <c r="J10" s="23"/>
      <c r="K10" s="23"/>
      <c r="L10" s="23"/>
      <c r="M10" s="25"/>
      <c r="N10" s="25"/>
      <c r="O10" s="24" t="s">
        <v>0</v>
      </c>
      <c r="P10" s="25"/>
      <c r="Q10" s="25"/>
    </row>
    <row r="11" spans="1:17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6" t="s">
        <v>1</v>
      </c>
    </row>
    <row r="12" spans="1:17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6" t="s">
        <v>2</v>
      </c>
      <c r="N12" s="23"/>
      <c r="O12" s="23"/>
      <c r="P12" s="23"/>
      <c r="Q12" s="26" t="s">
        <v>3</v>
      </c>
    </row>
    <row r="13" spans="1:17" ht="13.5">
      <c r="A13" s="23"/>
      <c r="B13" s="23"/>
      <c r="C13" s="24" t="s">
        <v>4</v>
      </c>
      <c r="D13" s="27"/>
      <c r="E13" s="24" t="s">
        <v>5</v>
      </c>
      <c r="F13" s="27"/>
      <c r="G13" s="24" t="s">
        <v>6</v>
      </c>
      <c r="H13" s="27"/>
      <c r="I13" s="24" t="s">
        <v>7</v>
      </c>
      <c r="J13" s="27"/>
      <c r="K13" s="24" t="s">
        <v>8</v>
      </c>
      <c r="L13" s="27"/>
      <c r="M13" s="24" t="s">
        <v>9</v>
      </c>
      <c r="N13" s="27"/>
      <c r="O13" s="24" t="s">
        <v>10</v>
      </c>
      <c r="P13" s="27"/>
      <c r="Q13" s="24" t="s">
        <v>11</v>
      </c>
    </row>
    <row r="14" spans="1:17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3" s="6" customFormat="1" ht="13.5" customHeight="1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"/>
      <c r="S15" s="5"/>
      <c r="T15" s="5"/>
      <c r="U15" s="5"/>
      <c r="V15" s="5"/>
      <c r="W15" s="5"/>
    </row>
    <row r="16" spans="1:23" s="6" customFormat="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5"/>
      <c r="S16" s="5"/>
      <c r="T16" s="5"/>
      <c r="U16" s="5"/>
      <c r="V16" s="5"/>
      <c r="W16" s="5"/>
    </row>
    <row r="17" spans="1:23" s="6" customFormat="1" ht="13.5" customHeight="1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5"/>
      <c r="S17" s="5"/>
      <c r="T17" s="5"/>
      <c r="U17" s="5"/>
      <c r="V17" s="5"/>
      <c r="W17" s="5"/>
    </row>
    <row r="18" spans="1:23" s="6" customFormat="1" ht="13.5" customHeight="1">
      <c r="A18" s="16" t="s">
        <v>96</v>
      </c>
      <c r="B18" s="16"/>
      <c r="C18" s="34">
        <v>134027</v>
      </c>
      <c r="D18" s="35"/>
      <c r="E18" s="34">
        <v>0</v>
      </c>
      <c r="F18" s="35"/>
      <c r="G18" s="34">
        <v>0</v>
      </c>
      <c r="H18" s="35"/>
      <c r="I18" s="34">
        <v>0</v>
      </c>
      <c r="J18" s="35"/>
      <c r="K18" s="34">
        <f>IF(SUM(C18:I18)=SUM(M18:Q18),SUM(C18:I18),SUM(M18:Q18)-SUM(C18:I18))</f>
        <v>134027</v>
      </c>
      <c r="L18" s="35"/>
      <c r="M18" s="34">
        <v>0</v>
      </c>
      <c r="N18" s="35"/>
      <c r="O18" s="34">
        <v>134027</v>
      </c>
      <c r="P18" s="35"/>
      <c r="Q18" s="34">
        <v>0</v>
      </c>
      <c r="R18" s="5"/>
      <c r="S18" s="5"/>
      <c r="T18" s="5"/>
      <c r="U18" s="5"/>
      <c r="V18" s="5"/>
      <c r="W18" s="5"/>
    </row>
    <row r="19" spans="1:23" s="6" customFormat="1" ht="13.5" customHeight="1">
      <c r="A19" s="16" t="s">
        <v>25</v>
      </c>
      <c r="B19" s="1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5"/>
      <c r="S19" s="5"/>
      <c r="T19" s="5"/>
      <c r="U19" s="5"/>
      <c r="V19" s="5"/>
      <c r="W19" s="5"/>
    </row>
    <row r="20" spans="1:23" s="6" customFormat="1" ht="13.5" customHeight="1">
      <c r="A20" s="16" t="s">
        <v>26</v>
      </c>
      <c r="B20" s="17" t="s">
        <v>13</v>
      </c>
      <c r="C20" s="30">
        <v>0</v>
      </c>
      <c r="D20" s="16"/>
      <c r="E20" s="30">
        <v>0</v>
      </c>
      <c r="F20" s="16"/>
      <c r="G20" s="30">
        <v>253806</v>
      </c>
      <c r="H20" s="16"/>
      <c r="I20" s="30">
        <v>621842</v>
      </c>
      <c r="J20" s="16"/>
      <c r="K20" s="30">
        <f>IF(SUM(C20:I20)=SUM(M20:Q20),SUM(C20:I20),SUM(M20:Q20)-SUM(C20:I20))</f>
        <v>875648</v>
      </c>
      <c r="L20" s="16"/>
      <c r="M20" s="30">
        <v>449026</v>
      </c>
      <c r="N20" s="16"/>
      <c r="O20" s="30">
        <v>426622</v>
      </c>
      <c r="P20" s="16"/>
      <c r="Q20" s="30">
        <v>0</v>
      </c>
      <c r="R20" s="5"/>
      <c r="S20" s="5"/>
      <c r="T20" s="5"/>
      <c r="U20" s="5"/>
      <c r="V20" s="5"/>
      <c r="W20" s="5"/>
    </row>
    <row r="21" spans="1:23" s="6" customFormat="1" ht="13.5" customHeight="1">
      <c r="A21" s="16" t="s">
        <v>81</v>
      </c>
      <c r="B21" s="17"/>
      <c r="C21" s="30">
        <v>73114</v>
      </c>
      <c r="D21" s="16"/>
      <c r="E21" s="30">
        <v>145787</v>
      </c>
      <c r="F21" s="16"/>
      <c r="G21" s="30">
        <v>0</v>
      </c>
      <c r="H21" s="16"/>
      <c r="I21" s="30">
        <v>0</v>
      </c>
      <c r="J21" s="16"/>
      <c r="K21" s="30">
        <f>IF(SUM(C21:I21)=SUM(M21:Q21),SUM(C21:I21),SUM(M21:Q21)-SUM(C21:I21))</f>
        <v>218901</v>
      </c>
      <c r="L21" s="16"/>
      <c r="M21" s="30">
        <v>77459</v>
      </c>
      <c r="N21" s="16"/>
      <c r="O21" s="30">
        <v>108808</v>
      </c>
      <c r="P21" s="16"/>
      <c r="Q21" s="30">
        <v>32634</v>
      </c>
      <c r="R21" s="5"/>
      <c r="S21" s="5"/>
      <c r="T21" s="5"/>
      <c r="U21" s="5"/>
      <c r="V21" s="5"/>
      <c r="W21" s="5"/>
    </row>
    <row r="22" spans="1:23" s="6" customFormat="1" ht="13.5" customHeight="1">
      <c r="A22" s="16" t="s">
        <v>27</v>
      </c>
      <c r="B22" s="17" t="s">
        <v>13</v>
      </c>
      <c r="C22" s="16">
        <v>25935</v>
      </c>
      <c r="D22" s="16"/>
      <c r="E22" s="16">
        <v>446043</v>
      </c>
      <c r="F22" s="16"/>
      <c r="G22" s="16">
        <v>158620</v>
      </c>
      <c r="H22" s="16"/>
      <c r="I22" s="16">
        <v>58165</v>
      </c>
      <c r="J22" s="16"/>
      <c r="K22" s="16">
        <f>IF(SUM(C22:I22)=SUM(M22:Q22),SUM(C22:I22),SUM(M22:Q22)-SUM(C22:I22))</f>
        <v>688763</v>
      </c>
      <c r="L22" s="16"/>
      <c r="M22" s="16">
        <v>448058</v>
      </c>
      <c r="N22" s="16"/>
      <c r="O22" s="16">
        <v>133223</v>
      </c>
      <c r="P22" s="16"/>
      <c r="Q22" s="16">
        <v>107482</v>
      </c>
      <c r="R22" s="5"/>
      <c r="S22" s="5"/>
      <c r="T22" s="5"/>
      <c r="U22" s="5"/>
      <c r="V22" s="5"/>
      <c r="W22" s="5"/>
    </row>
    <row r="23" spans="1:23" s="6" customFormat="1" ht="13.5" customHeight="1">
      <c r="A23" s="16" t="s">
        <v>28</v>
      </c>
      <c r="B23" s="17" t="s">
        <v>13</v>
      </c>
      <c r="C23" s="16">
        <v>13305</v>
      </c>
      <c r="D23" s="16"/>
      <c r="E23" s="16">
        <v>81893</v>
      </c>
      <c r="F23" s="16"/>
      <c r="G23" s="16">
        <v>124413</v>
      </c>
      <c r="H23" s="16"/>
      <c r="I23" s="16">
        <v>787669</v>
      </c>
      <c r="J23" s="16"/>
      <c r="K23" s="16">
        <f aca="true" t="shared" si="0" ref="K23:K81">IF(SUM(C23:I23)=SUM(M23:Q23),SUM(C23:I23),SUM(M23:Q23)-SUM(C23:I23))</f>
        <v>1007280</v>
      </c>
      <c r="L23" s="16"/>
      <c r="M23" s="16">
        <v>890630</v>
      </c>
      <c r="N23" s="16"/>
      <c r="O23" s="16">
        <v>89761</v>
      </c>
      <c r="P23" s="16"/>
      <c r="Q23" s="16">
        <v>26889</v>
      </c>
      <c r="R23" s="5"/>
      <c r="S23" s="5"/>
      <c r="T23" s="5"/>
      <c r="U23" s="5"/>
      <c r="V23" s="5"/>
      <c r="W23" s="5"/>
    </row>
    <row r="24" spans="1:23" s="6" customFormat="1" ht="13.5" customHeight="1">
      <c r="A24" s="16" t="s">
        <v>29</v>
      </c>
      <c r="B24" s="17"/>
      <c r="C24" s="16">
        <v>55090</v>
      </c>
      <c r="D24" s="16"/>
      <c r="E24" s="16">
        <v>462923</v>
      </c>
      <c r="F24" s="16"/>
      <c r="G24" s="16">
        <v>256619</v>
      </c>
      <c r="H24" s="16"/>
      <c r="I24" s="16">
        <v>51434</v>
      </c>
      <c r="J24" s="16"/>
      <c r="K24" s="16">
        <f t="shared" si="0"/>
        <v>826066</v>
      </c>
      <c r="L24" s="16"/>
      <c r="M24" s="16">
        <v>397563</v>
      </c>
      <c r="N24" s="16"/>
      <c r="O24" s="16">
        <v>316870</v>
      </c>
      <c r="P24" s="16"/>
      <c r="Q24" s="16">
        <v>111633</v>
      </c>
      <c r="R24" s="5"/>
      <c r="S24" s="5"/>
      <c r="T24" s="5"/>
      <c r="U24" s="5"/>
      <c r="V24" s="5"/>
      <c r="W24" s="5"/>
    </row>
    <row r="25" spans="1:23" s="6" customFormat="1" ht="13.5" customHeight="1">
      <c r="A25" s="16" t="s">
        <v>66</v>
      </c>
      <c r="B25" s="17" t="s">
        <v>13</v>
      </c>
      <c r="C25" s="16">
        <v>0</v>
      </c>
      <c r="D25" s="16"/>
      <c r="E25" s="16">
        <v>1146248</v>
      </c>
      <c r="F25" s="16"/>
      <c r="G25" s="16">
        <v>323881</v>
      </c>
      <c r="H25" s="16"/>
      <c r="I25" s="16">
        <v>1620</v>
      </c>
      <c r="J25" s="16"/>
      <c r="K25" s="16">
        <f t="shared" si="0"/>
        <v>1471749</v>
      </c>
      <c r="L25" s="16"/>
      <c r="M25" s="16">
        <v>778711</v>
      </c>
      <c r="N25" s="16"/>
      <c r="O25" s="16">
        <v>486944</v>
      </c>
      <c r="P25" s="16"/>
      <c r="Q25" s="16">
        <v>206094</v>
      </c>
      <c r="R25" s="5"/>
      <c r="S25" s="5"/>
      <c r="T25" s="5"/>
      <c r="U25" s="5"/>
      <c r="V25" s="5"/>
      <c r="W25" s="5"/>
    </row>
    <row r="26" spans="1:23" s="6" customFormat="1" ht="13.5" customHeight="1">
      <c r="A26" s="16" t="s">
        <v>86</v>
      </c>
      <c r="B26" s="17"/>
      <c r="C26" s="16">
        <v>129332</v>
      </c>
      <c r="D26" s="16"/>
      <c r="E26" s="16">
        <v>361014</v>
      </c>
      <c r="F26" s="16"/>
      <c r="G26" s="16">
        <v>67744</v>
      </c>
      <c r="H26" s="16"/>
      <c r="I26" s="16">
        <v>331853</v>
      </c>
      <c r="J26" s="16"/>
      <c r="K26" s="16">
        <f t="shared" si="0"/>
        <v>889943</v>
      </c>
      <c r="L26" s="16"/>
      <c r="M26" s="16">
        <v>550975</v>
      </c>
      <c r="N26" s="16"/>
      <c r="O26" s="16">
        <v>265855</v>
      </c>
      <c r="P26" s="16"/>
      <c r="Q26" s="16">
        <v>73113</v>
      </c>
      <c r="R26" s="5"/>
      <c r="S26" s="5"/>
      <c r="T26" s="5"/>
      <c r="U26" s="5"/>
      <c r="V26" s="5"/>
      <c r="W26" s="5"/>
    </row>
    <row r="27" spans="1:23" s="6" customFormat="1" ht="13.5" customHeight="1">
      <c r="A27" s="16" t="s">
        <v>70</v>
      </c>
      <c r="B27" s="17"/>
      <c r="C27" s="16">
        <v>78647</v>
      </c>
      <c r="D27" s="16"/>
      <c r="E27" s="16">
        <v>0</v>
      </c>
      <c r="F27" s="16"/>
      <c r="G27" s="16">
        <v>166107</v>
      </c>
      <c r="H27" s="16"/>
      <c r="I27" s="16">
        <v>4845</v>
      </c>
      <c r="J27" s="16"/>
      <c r="K27" s="16">
        <f t="shared" si="0"/>
        <v>249599</v>
      </c>
      <c r="L27" s="16"/>
      <c r="M27" s="16">
        <v>117552</v>
      </c>
      <c r="N27" s="16"/>
      <c r="O27" s="16">
        <v>132048</v>
      </c>
      <c r="P27" s="16"/>
      <c r="Q27" s="16">
        <v>-1</v>
      </c>
      <c r="R27" s="5"/>
      <c r="S27" s="5"/>
      <c r="T27" s="5"/>
      <c r="U27" s="5"/>
      <c r="V27" s="5"/>
      <c r="W27" s="5"/>
    </row>
    <row r="28" spans="1:23" s="6" customFormat="1" ht="13.5" customHeight="1">
      <c r="A28" s="16" t="s">
        <v>30</v>
      </c>
      <c r="B28" s="17"/>
      <c r="C28" s="16">
        <v>0</v>
      </c>
      <c r="D28" s="16"/>
      <c r="E28" s="16">
        <v>0</v>
      </c>
      <c r="F28" s="16"/>
      <c r="G28" s="16">
        <v>161294</v>
      </c>
      <c r="H28" s="16"/>
      <c r="I28" s="16">
        <v>50011</v>
      </c>
      <c r="J28" s="16"/>
      <c r="K28" s="16">
        <f t="shared" si="0"/>
        <v>211305</v>
      </c>
      <c r="L28" s="16"/>
      <c r="M28" s="16">
        <v>134170</v>
      </c>
      <c r="N28" s="16"/>
      <c r="O28" s="16">
        <v>77135</v>
      </c>
      <c r="P28" s="16"/>
      <c r="Q28" s="16">
        <v>0</v>
      </c>
      <c r="R28" s="5"/>
      <c r="S28" s="5"/>
      <c r="T28" s="5"/>
      <c r="U28" s="5"/>
      <c r="V28" s="5"/>
      <c r="W28" s="5"/>
    </row>
    <row r="29" spans="1:23" s="6" customFormat="1" ht="13.5" customHeight="1">
      <c r="A29" s="16" t="s">
        <v>31</v>
      </c>
      <c r="B29" s="17"/>
      <c r="C29" s="16">
        <v>0</v>
      </c>
      <c r="D29" s="16"/>
      <c r="E29" s="16">
        <v>11112</v>
      </c>
      <c r="F29" s="16"/>
      <c r="G29" s="16">
        <v>0</v>
      </c>
      <c r="H29" s="16"/>
      <c r="I29" s="16">
        <v>3667</v>
      </c>
      <c r="J29" s="16"/>
      <c r="K29" s="16">
        <f t="shared" si="0"/>
        <v>14779</v>
      </c>
      <c r="L29" s="16"/>
      <c r="M29" s="16">
        <v>2547</v>
      </c>
      <c r="N29" s="16"/>
      <c r="O29" s="16">
        <v>12232</v>
      </c>
      <c r="P29" s="16"/>
      <c r="Q29" s="16">
        <v>0</v>
      </c>
      <c r="R29" s="5"/>
      <c r="S29" s="5"/>
      <c r="T29" s="5"/>
      <c r="U29" s="5"/>
      <c r="V29" s="5"/>
      <c r="W29" s="5"/>
    </row>
    <row r="30" spans="1:23" s="6" customFormat="1" ht="13.5" customHeight="1">
      <c r="A30" s="16" t="s">
        <v>50</v>
      </c>
      <c r="B30" s="17"/>
      <c r="C30" s="16">
        <v>0</v>
      </c>
      <c r="D30" s="16"/>
      <c r="E30" s="16">
        <v>0</v>
      </c>
      <c r="F30" s="16"/>
      <c r="G30" s="16">
        <v>0</v>
      </c>
      <c r="H30" s="16"/>
      <c r="I30" s="16">
        <v>211</v>
      </c>
      <c r="J30" s="16"/>
      <c r="K30" s="16">
        <f>IF(SUM(C30:I30)=SUM(M30:Q30),SUM(C30:I30),SUM(M30:Q30)-SUM(C30:I30))</f>
        <v>211</v>
      </c>
      <c r="L30" s="16"/>
      <c r="M30" s="16">
        <v>0</v>
      </c>
      <c r="N30" s="16"/>
      <c r="O30" s="16">
        <v>211</v>
      </c>
      <c r="P30" s="16"/>
      <c r="Q30" s="16">
        <v>0</v>
      </c>
      <c r="R30" s="5"/>
      <c r="S30" s="5"/>
      <c r="T30" s="5"/>
      <c r="U30" s="5"/>
      <c r="V30" s="5"/>
      <c r="W30" s="5"/>
    </row>
    <row r="31" spans="1:23" s="6" customFormat="1" ht="13.5" customHeight="1">
      <c r="A31" s="16" t="s">
        <v>75</v>
      </c>
      <c r="B31" s="17"/>
      <c r="C31" s="16">
        <v>1994</v>
      </c>
      <c r="D31" s="16"/>
      <c r="E31" s="16">
        <v>0</v>
      </c>
      <c r="F31" s="16"/>
      <c r="G31" s="16">
        <v>16264</v>
      </c>
      <c r="H31" s="16"/>
      <c r="I31" s="16">
        <v>0</v>
      </c>
      <c r="J31" s="16"/>
      <c r="K31" s="16">
        <f t="shared" si="0"/>
        <v>18258</v>
      </c>
      <c r="L31" s="16"/>
      <c r="M31" s="16">
        <v>10523</v>
      </c>
      <c r="N31" s="16"/>
      <c r="O31" s="16">
        <v>5615</v>
      </c>
      <c r="P31" s="16"/>
      <c r="Q31" s="16">
        <v>2120</v>
      </c>
      <c r="R31" s="5"/>
      <c r="S31" s="5"/>
      <c r="T31" s="5"/>
      <c r="U31" s="5"/>
      <c r="V31" s="5"/>
      <c r="W31" s="5"/>
    </row>
    <row r="32" spans="1:23" s="6" customFormat="1" ht="13.5" customHeight="1">
      <c r="A32" s="16" t="s">
        <v>33</v>
      </c>
      <c r="B32" s="17" t="s">
        <v>13</v>
      </c>
      <c r="C32" s="16">
        <v>0</v>
      </c>
      <c r="D32" s="16"/>
      <c r="E32" s="16">
        <v>0</v>
      </c>
      <c r="F32" s="16"/>
      <c r="G32" s="16">
        <v>6260</v>
      </c>
      <c r="H32" s="16"/>
      <c r="I32" s="16">
        <v>0</v>
      </c>
      <c r="J32" s="16"/>
      <c r="K32" s="16">
        <f t="shared" si="0"/>
        <v>6260</v>
      </c>
      <c r="L32" s="16"/>
      <c r="M32" s="16">
        <v>0</v>
      </c>
      <c r="N32" s="16"/>
      <c r="O32" s="16">
        <v>5443</v>
      </c>
      <c r="P32" s="16"/>
      <c r="Q32" s="16">
        <v>817</v>
      </c>
      <c r="R32" s="5"/>
      <c r="S32" s="5"/>
      <c r="T32" s="5"/>
      <c r="U32" s="5"/>
      <c r="V32" s="5"/>
      <c r="W32" s="5"/>
    </row>
    <row r="33" spans="1:23" s="6" customFormat="1" ht="13.5" customHeight="1">
      <c r="A33" s="16" t="s">
        <v>71</v>
      </c>
      <c r="B33" s="17"/>
      <c r="C33" s="16">
        <v>0</v>
      </c>
      <c r="D33" s="16"/>
      <c r="E33" s="16">
        <v>0</v>
      </c>
      <c r="F33" s="16"/>
      <c r="G33" s="16">
        <v>0</v>
      </c>
      <c r="H33" s="16"/>
      <c r="I33" s="16">
        <v>1253</v>
      </c>
      <c r="J33" s="16"/>
      <c r="K33" s="16">
        <f t="shared" si="0"/>
        <v>1253</v>
      </c>
      <c r="L33" s="16"/>
      <c r="M33" s="16">
        <v>0</v>
      </c>
      <c r="N33" s="16"/>
      <c r="O33" s="16">
        <v>1253</v>
      </c>
      <c r="P33" s="16"/>
      <c r="Q33" s="16">
        <v>0</v>
      </c>
      <c r="R33" s="5"/>
      <c r="S33" s="5"/>
      <c r="T33" s="5"/>
      <c r="U33" s="5"/>
      <c r="V33" s="5"/>
      <c r="W33" s="5"/>
    </row>
    <row r="34" spans="1:23" s="6" customFormat="1" ht="13.5" customHeight="1">
      <c r="A34" s="20" t="s">
        <v>34</v>
      </c>
      <c r="B34" s="17" t="s">
        <v>13</v>
      </c>
      <c r="C34" s="16">
        <v>95707</v>
      </c>
      <c r="D34" s="16"/>
      <c r="E34" s="16">
        <v>0</v>
      </c>
      <c r="F34" s="16"/>
      <c r="G34" s="16">
        <v>99249</v>
      </c>
      <c r="H34" s="16"/>
      <c r="I34" s="16">
        <v>213369</v>
      </c>
      <c r="J34" s="16"/>
      <c r="K34" s="16">
        <f t="shared" si="0"/>
        <v>408325</v>
      </c>
      <c r="L34" s="16"/>
      <c r="M34" s="16">
        <v>161926</v>
      </c>
      <c r="N34" s="16"/>
      <c r="O34" s="16">
        <v>245490</v>
      </c>
      <c r="P34" s="16"/>
      <c r="Q34" s="16">
        <v>909</v>
      </c>
      <c r="R34" s="5"/>
      <c r="S34" s="5"/>
      <c r="T34" s="5"/>
      <c r="U34" s="5"/>
      <c r="V34" s="5"/>
      <c r="W34" s="5"/>
    </row>
    <row r="35" spans="1:23" s="6" customFormat="1" ht="13.5" customHeight="1">
      <c r="A35" s="16" t="s">
        <v>35</v>
      </c>
      <c r="B35" s="17" t="s">
        <v>13</v>
      </c>
      <c r="C35" s="16">
        <v>527835</v>
      </c>
      <c r="D35" s="16"/>
      <c r="E35" s="16">
        <v>1065219</v>
      </c>
      <c r="F35" s="16"/>
      <c r="G35" s="16">
        <v>594625</v>
      </c>
      <c r="H35" s="16"/>
      <c r="I35" s="16">
        <v>326145</v>
      </c>
      <c r="J35" s="16"/>
      <c r="K35" s="16">
        <f t="shared" si="0"/>
        <v>2513824</v>
      </c>
      <c r="L35" s="16"/>
      <c r="M35" s="16">
        <v>1522557</v>
      </c>
      <c r="N35" s="16"/>
      <c r="O35" s="16">
        <f>681284+1</f>
        <v>681285</v>
      </c>
      <c r="P35" s="16"/>
      <c r="Q35" s="16">
        <v>309982</v>
      </c>
      <c r="R35" s="5"/>
      <c r="S35" s="5"/>
      <c r="T35" s="5"/>
      <c r="U35" s="5"/>
      <c r="V35" s="5"/>
      <c r="W35" s="5"/>
    </row>
    <row r="36" spans="1:23" s="6" customFormat="1" ht="13.5" customHeight="1">
      <c r="A36" s="16" t="s">
        <v>36</v>
      </c>
      <c r="B36" s="17"/>
      <c r="C36" s="16">
        <v>59324</v>
      </c>
      <c r="D36" s="16"/>
      <c r="E36" s="16">
        <v>0</v>
      </c>
      <c r="F36" s="16"/>
      <c r="G36" s="16">
        <v>0</v>
      </c>
      <c r="H36" s="16"/>
      <c r="I36" s="16">
        <v>0</v>
      </c>
      <c r="J36" s="16"/>
      <c r="K36" s="16">
        <f t="shared" si="0"/>
        <v>59324</v>
      </c>
      <c r="L36" s="16"/>
      <c r="M36" s="16">
        <v>47459</v>
      </c>
      <c r="N36" s="16"/>
      <c r="O36" s="16">
        <v>0</v>
      </c>
      <c r="P36" s="16"/>
      <c r="Q36" s="16">
        <v>11865</v>
      </c>
      <c r="R36" s="5"/>
      <c r="S36" s="5"/>
      <c r="T36" s="5"/>
      <c r="U36" s="5"/>
      <c r="V36" s="5"/>
      <c r="W36" s="5"/>
    </row>
    <row r="37" spans="1:23" s="6" customFormat="1" ht="13.5" customHeight="1">
      <c r="A37" s="16" t="s">
        <v>37</v>
      </c>
      <c r="B37" s="17" t="s">
        <v>13</v>
      </c>
      <c r="C37" s="16">
        <v>452011</v>
      </c>
      <c r="D37" s="16"/>
      <c r="E37" s="16">
        <v>261315</v>
      </c>
      <c r="F37" s="16"/>
      <c r="G37" s="16">
        <v>120085</v>
      </c>
      <c r="H37" s="16"/>
      <c r="I37" s="16">
        <v>24629</v>
      </c>
      <c r="J37" s="16"/>
      <c r="K37" s="16">
        <f t="shared" si="0"/>
        <v>858040</v>
      </c>
      <c r="L37" s="16"/>
      <c r="M37" s="16">
        <v>276991</v>
      </c>
      <c r="N37" s="16"/>
      <c r="O37" s="16">
        <f>522518+1</f>
        <v>522519</v>
      </c>
      <c r="P37" s="16"/>
      <c r="Q37" s="16">
        <v>58530</v>
      </c>
      <c r="R37" s="5"/>
      <c r="S37" s="5"/>
      <c r="T37" s="5"/>
      <c r="U37" s="5"/>
      <c r="V37" s="5"/>
      <c r="W37" s="5"/>
    </row>
    <row r="38" spans="1:23" s="6" customFormat="1" ht="13.5" customHeight="1">
      <c r="A38" s="16" t="s">
        <v>38</v>
      </c>
      <c r="B38" s="17"/>
      <c r="C38" s="16">
        <v>94781</v>
      </c>
      <c r="D38" s="16"/>
      <c r="E38" s="16">
        <v>1230</v>
      </c>
      <c r="F38" s="16"/>
      <c r="G38" s="16">
        <v>29873</v>
      </c>
      <c r="H38" s="16"/>
      <c r="I38" s="16">
        <v>2227</v>
      </c>
      <c r="J38" s="16"/>
      <c r="K38" s="16">
        <f t="shared" si="0"/>
        <v>128111</v>
      </c>
      <c r="L38" s="16"/>
      <c r="M38" s="16">
        <v>57940</v>
      </c>
      <c r="N38" s="16"/>
      <c r="O38" s="16">
        <f>69901-1</f>
        <v>69900</v>
      </c>
      <c r="P38" s="16"/>
      <c r="Q38" s="16">
        <v>271</v>
      </c>
      <c r="R38" s="5"/>
      <c r="S38" s="5"/>
      <c r="T38" s="5"/>
      <c r="U38" s="5"/>
      <c r="V38" s="5"/>
      <c r="W38" s="5"/>
    </row>
    <row r="39" spans="1:23" s="6" customFormat="1" ht="13.5" customHeight="1">
      <c r="A39" s="16" t="s">
        <v>39</v>
      </c>
      <c r="B39" s="17"/>
      <c r="C39" s="16">
        <v>0</v>
      </c>
      <c r="D39" s="16"/>
      <c r="E39" s="16">
        <v>152007</v>
      </c>
      <c r="F39" s="16"/>
      <c r="G39" s="16">
        <v>77934</v>
      </c>
      <c r="H39" s="16"/>
      <c r="I39" s="16">
        <v>80733</v>
      </c>
      <c r="J39" s="16"/>
      <c r="K39" s="16">
        <f t="shared" si="0"/>
        <v>310674</v>
      </c>
      <c r="L39" s="16"/>
      <c r="M39" s="16">
        <v>117638</v>
      </c>
      <c r="N39" s="16"/>
      <c r="O39" s="16">
        <v>171095</v>
      </c>
      <c r="P39" s="16"/>
      <c r="Q39" s="16">
        <v>21941</v>
      </c>
      <c r="R39" s="5"/>
      <c r="S39" s="5"/>
      <c r="T39" s="5"/>
      <c r="U39" s="5"/>
      <c r="V39" s="5"/>
      <c r="W39" s="5"/>
    </row>
    <row r="40" spans="1:23" s="6" customFormat="1" ht="13.5" customHeight="1">
      <c r="A40" s="16" t="s">
        <v>40</v>
      </c>
      <c r="B40" s="17" t="s">
        <v>13</v>
      </c>
      <c r="C40" s="16">
        <v>109</v>
      </c>
      <c r="D40" s="16"/>
      <c r="E40" s="16">
        <v>23383</v>
      </c>
      <c r="F40" s="16"/>
      <c r="G40" s="16">
        <v>84186</v>
      </c>
      <c r="H40" s="16"/>
      <c r="I40" s="16">
        <v>77599</v>
      </c>
      <c r="J40" s="16"/>
      <c r="K40" s="16">
        <f t="shared" si="0"/>
        <v>185277</v>
      </c>
      <c r="L40" s="16"/>
      <c r="M40" s="16">
        <v>125997</v>
      </c>
      <c r="N40" s="16"/>
      <c r="O40" s="16">
        <v>52452</v>
      </c>
      <c r="P40" s="16"/>
      <c r="Q40" s="16">
        <v>6828</v>
      </c>
      <c r="R40" s="5"/>
      <c r="S40" s="5"/>
      <c r="T40" s="5"/>
      <c r="U40" s="5"/>
      <c r="V40" s="5"/>
      <c r="W40" s="5"/>
    </row>
    <row r="41" spans="1:23" s="6" customFormat="1" ht="13.5" customHeight="1">
      <c r="A41" s="16" t="s">
        <v>87</v>
      </c>
      <c r="B41" s="17"/>
      <c r="C41" s="16">
        <v>647</v>
      </c>
      <c r="D41" s="16"/>
      <c r="E41" s="16">
        <v>175133</v>
      </c>
      <c r="F41" s="16"/>
      <c r="G41" s="16">
        <v>86212</v>
      </c>
      <c r="H41" s="16"/>
      <c r="I41" s="16">
        <v>9615</v>
      </c>
      <c r="J41" s="16"/>
      <c r="K41" s="16">
        <f t="shared" si="0"/>
        <v>271607</v>
      </c>
      <c r="L41" s="16"/>
      <c r="M41" s="16">
        <v>133346</v>
      </c>
      <c r="N41" s="16"/>
      <c r="O41" s="16">
        <f>96524-1</f>
        <v>96523</v>
      </c>
      <c r="P41" s="16"/>
      <c r="Q41" s="16">
        <v>41738</v>
      </c>
      <c r="R41" s="5"/>
      <c r="S41" s="5"/>
      <c r="T41" s="5"/>
      <c r="U41" s="5"/>
      <c r="V41" s="5"/>
      <c r="W41" s="5"/>
    </row>
    <row r="42" spans="1:23" s="6" customFormat="1" ht="13.5" customHeight="1">
      <c r="A42" s="16" t="s">
        <v>41</v>
      </c>
      <c r="B42" s="17"/>
      <c r="C42" s="16">
        <v>183554</v>
      </c>
      <c r="D42" s="16"/>
      <c r="E42" s="16">
        <v>14515</v>
      </c>
      <c r="F42" s="16"/>
      <c r="G42" s="16">
        <v>531670</v>
      </c>
      <c r="H42" s="16"/>
      <c r="I42" s="16">
        <v>30971</v>
      </c>
      <c r="J42" s="16"/>
      <c r="K42" s="16">
        <f t="shared" si="0"/>
        <v>760710</v>
      </c>
      <c r="L42" s="16"/>
      <c r="M42" s="16">
        <v>451473</v>
      </c>
      <c r="N42" s="16"/>
      <c r="O42" s="16">
        <v>283569</v>
      </c>
      <c r="P42" s="16"/>
      <c r="Q42" s="16">
        <v>25668</v>
      </c>
      <c r="R42" s="5"/>
      <c r="S42" s="5"/>
      <c r="T42" s="5"/>
      <c r="U42" s="5"/>
      <c r="V42" s="5"/>
      <c r="W42" s="5"/>
    </row>
    <row r="43" spans="1:23" s="6" customFormat="1" ht="13.5" customHeight="1">
      <c r="A43" s="16" t="s">
        <v>42</v>
      </c>
      <c r="B43" s="17"/>
      <c r="C43" s="16">
        <v>248976</v>
      </c>
      <c r="D43" s="16"/>
      <c r="E43" s="16">
        <v>1</v>
      </c>
      <c r="F43" s="16"/>
      <c r="G43" s="16">
        <v>180631</v>
      </c>
      <c r="H43" s="16"/>
      <c r="I43" s="16">
        <v>26223</v>
      </c>
      <c r="J43" s="16"/>
      <c r="K43" s="16">
        <f t="shared" si="0"/>
        <v>455831</v>
      </c>
      <c r="L43" s="16"/>
      <c r="M43" s="16">
        <v>285293</v>
      </c>
      <c r="N43" s="16"/>
      <c r="O43" s="16">
        <v>151983</v>
      </c>
      <c r="P43" s="16"/>
      <c r="Q43" s="16">
        <v>18555</v>
      </c>
      <c r="R43" s="5"/>
      <c r="S43" s="5"/>
      <c r="T43" s="5"/>
      <c r="U43" s="5"/>
      <c r="V43" s="5"/>
      <c r="W43" s="5"/>
    </row>
    <row r="44" spans="1:23" s="6" customFormat="1" ht="13.5" customHeight="1">
      <c r="A44" s="16" t="s">
        <v>43</v>
      </c>
      <c r="B44" s="17"/>
      <c r="C44" s="16">
        <v>9358</v>
      </c>
      <c r="D44" s="16"/>
      <c r="E44" s="16">
        <v>0</v>
      </c>
      <c r="F44" s="16"/>
      <c r="G44" s="16">
        <v>19226</v>
      </c>
      <c r="H44" s="16"/>
      <c r="I44" s="16">
        <v>0</v>
      </c>
      <c r="J44" s="16"/>
      <c r="K44" s="16">
        <f t="shared" si="0"/>
        <v>28584</v>
      </c>
      <c r="L44" s="16"/>
      <c r="M44" s="16">
        <v>20772</v>
      </c>
      <c r="N44" s="16"/>
      <c r="O44" s="16">
        <v>7812</v>
      </c>
      <c r="P44" s="16"/>
      <c r="Q44" s="16">
        <v>0</v>
      </c>
      <c r="R44" s="5"/>
      <c r="S44" s="5"/>
      <c r="T44" s="5"/>
      <c r="U44" s="5"/>
      <c r="V44" s="5"/>
      <c r="W44" s="5"/>
    </row>
    <row r="45" spans="1:23" s="6" customFormat="1" ht="13.5" customHeight="1">
      <c r="A45" s="16" t="s">
        <v>72</v>
      </c>
      <c r="B45" s="17"/>
      <c r="C45" s="16">
        <v>886468</v>
      </c>
      <c r="D45" s="16"/>
      <c r="E45" s="16">
        <v>698990</v>
      </c>
      <c r="F45" s="16"/>
      <c r="G45" s="16">
        <v>1048785</v>
      </c>
      <c r="H45" s="16"/>
      <c r="I45" s="16">
        <v>1412735</v>
      </c>
      <c r="J45" s="16"/>
      <c r="K45" s="16">
        <f t="shared" si="0"/>
        <v>4046978</v>
      </c>
      <c r="L45" s="16"/>
      <c r="M45" s="16">
        <v>2869675</v>
      </c>
      <c r="N45" s="16"/>
      <c r="O45" s="16">
        <v>865141</v>
      </c>
      <c r="P45" s="16"/>
      <c r="Q45" s="16">
        <v>312162</v>
      </c>
      <c r="R45" s="5"/>
      <c r="S45" s="5"/>
      <c r="T45" s="5"/>
      <c r="U45" s="5"/>
      <c r="V45" s="5"/>
      <c r="W45" s="5"/>
    </row>
    <row r="46" spans="1:23" s="6" customFormat="1" ht="13.5" customHeight="1">
      <c r="A46" s="16" t="s">
        <v>44</v>
      </c>
      <c r="B46" s="17" t="s">
        <v>13</v>
      </c>
      <c r="C46" s="16">
        <v>436751</v>
      </c>
      <c r="D46" s="16"/>
      <c r="E46" s="16">
        <v>276795</v>
      </c>
      <c r="F46" s="16"/>
      <c r="G46" s="16">
        <v>337780</v>
      </c>
      <c r="H46" s="16"/>
      <c r="I46" s="16">
        <v>960178</v>
      </c>
      <c r="J46" s="16"/>
      <c r="K46" s="16">
        <f t="shared" si="0"/>
        <v>2011504</v>
      </c>
      <c r="L46" s="16"/>
      <c r="M46" s="16">
        <v>1581800</v>
      </c>
      <c r="N46" s="16"/>
      <c r="O46" s="16">
        <v>326064</v>
      </c>
      <c r="P46" s="16"/>
      <c r="Q46" s="16">
        <v>103640</v>
      </c>
      <c r="R46" s="5"/>
      <c r="S46" s="5"/>
      <c r="T46" s="5"/>
      <c r="U46" s="5"/>
      <c r="V46" s="5"/>
      <c r="W46" s="5"/>
    </row>
    <row r="47" spans="1:23" s="6" customFormat="1" ht="13.5" customHeight="1">
      <c r="A47" s="16" t="s">
        <v>45</v>
      </c>
      <c r="B47" s="17"/>
      <c r="C47" s="16">
        <v>23591</v>
      </c>
      <c r="D47" s="16"/>
      <c r="E47" s="16">
        <v>34318</v>
      </c>
      <c r="F47" s="16"/>
      <c r="G47" s="16">
        <v>83261</v>
      </c>
      <c r="H47" s="16"/>
      <c r="I47" s="16">
        <v>26267</v>
      </c>
      <c r="J47" s="16"/>
      <c r="K47" s="16">
        <f t="shared" si="0"/>
        <v>167437</v>
      </c>
      <c r="L47" s="16"/>
      <c r="M47" s="16">
        <v>91350</v>
      </c>
      <c r="N47" s="16"/>
      <c r="O47" s="16">
        <v>74742</v>
      </c>
      <c r="P47" s="16"/>
      <c r="Q47" s="16">
        <v>1345</v>
      </c>
      <c r="R47" s="5"/>
      <c r="S47" s="5"/>
      <c r="T47" s="5"/>
      <c r="U47" s="5"/>
      <c r="V47" s="5"/>
      <c r="W47" s="5"/>
    </row>
    <row r="48" spans="1:23" s="6" customFormat="1" ht="13.5" customHeight="1">
      <c r="A48" s="16" t="s">
        <v>88</v>
      </c>
      <c r="B48" s="17"/>
      <c r="C48" s="16">
        <v>968697</v>
      </c>
      <c r="D48" s="16"/>
      <c r="E48" s="16">
        <v>1012968</v>
      </c>
      <c r="F48" s="16"/>
      <c r="G48" s="16">
        <v>799180</v>
      </c>
      <c r="H48" s="16"/>
      <c r="I48" s="16">
        <v>150731</v>
      </c>
      <c r="J48" s="16"/>
      <c r="K48" s="16">
        <f t="shared" si="0"/>
        <v>2931576</v>
      </c>
      <c r="L48" s="16"/>
      <c r="M48" s="16">
        <v>1646521</v>
      </c>
      <c r="N48" s="16"/>
      <c r="O48" s="16">
        <f>888097-1</f>
        <v>888096</v>
      </c>
      <c r="P48" s="16"/>
      <c r="Q48" s="16">
        <v>396959</v>
      </c>
      <c r="R48" s="5"/>
      <c r="S48" s="5"/>
      <c r="T48" s="5"/>
      <c r="U48" s="5"/>
      <c r="V48" s="5"/>
      <c r="W48" s="5"/>
    </row>
    <row r="49" spans="1:23" s="6" customFormat="1" ht="13.5" customHeight="1">
      <c r="A49" s="16" t="s">
        <v>46</v>
      </c>
      <c r="B49" s="17"/>
      <c r="C49" s="16">
        <v>987084</v>
      </c>
      <c r="D49" s="16"/>
      <c r="E49" s="16">
        <v>51436</v>
      </c>
      <c r="F49" s="16"/>
      <c r="G49" s="16">
        <v>104888</v>
      </c>
      <c r="H49" s="16"/>
      <c r="I49" s="16">
        <v>601101</v>
      </c>
      <c r="J49" s="16"/>
      <c r="K49" s="16">
        <f t="shared" si="0"/>
        <v>1744509</v>
      </c>
      <c r="L49" s="16"/>
      <c r="M49" s="16">
        <v>1058054</v>
      </c>
      <c r="N49" s="16"/>
      <c r="O49" s="16">
        <f>682123-1</f>
        <v>682122</v>
      </c>
      <c r="P49" s="16"/>
      <c r="Q49" s="16">
        <v>4333</v>
      </c>
      <c r="R49" s="5"/>
      <c r="S49" s="5"/>
      <c r="T49" s="5"/>
      <c r="U49" s="5"/>
      <c r="V49" s="5"/>
      <c r="W49" s="5"/>
    </row>
    <row r="50" spans="1:23" s="6" customFormat="1" ht="13.5" customHeight="1">
      <c r="A50" s="16" t="s">
        <v>92</v>
      </c>
      <c r="B50" s="17"/>
      <c r="C50" s="16">
        <v>0</v>
      </c>
      <c r="D50" s="16"/>
      <c r="E50" s="16">
        <v>0</v>
      </c>
      <c r="F50" s="16"/>
      <c r="G50" s="16">
        <v>1263</v>
      </c>
      <c r="H50" s="16"/>
      <c r="I50" s="16">
        <v>686</v>
      </c>
      <c r="J50" s="16"/>
      <c r="K50" s="16">
        <f>IF(SUM(C50:I50)=SUM(M50:Q50),SUM(C50:I50),SUM(M50:Q50)-SUM(C50:I50))</f>
        <v>1949</v>
      </c>
      <c r="L50" s="16"/>
      <c r="M50" s="16">
        <v>0</v>
      </c>
      <c r="N50" s="16"/>
      <c r="O50" s="16">
        <v>1949</v>
      </c>
      <c r="P50" s="16"/>
      <c r="Q50" s="16">
        <v>0</v>
      </c>
      <c r="R50" s="5"/>
      <c r="S50" s="5"/>
      <c r="T50" s="5"/>
      <c r="U50" s="5"/>
      <c r="V50" s="5"/>
      <c r="W50" s="5"/>
    </row>
    <row r="51" spans="1:23" s="6" customFormat="1" ht="13.5" customHeight="1">
      <c r="A51" s="16" t="s">
        <v>47</v>
      </c>
      <c r="B51" s="17"/>
      <c r="C51" s="16">
        <v>47670</v>
      </c>
      <c r="D51" s="16"/>
      <c r="E51" s="16">
        <v>42833</v>
      </c>
      <c r="F51" s="16"/>
      <c r="G51" s="16">
        <v>18538</v>
      </c>
      <c r="H51" s="16"/>
      <c r="I51" s="16">
        <v>2305</v>
      </c>
      <c r="J51" s="16"/>
      <c r="K51" s="16">
        <f t="shared" si="0"/>
        <v>111346</v>
      </c>
      <c r="L51" s="16"/>
      <c r="M51" s="16">
        <v>79296</v>
      </c>
      <c r="N51" s="16"/>
      <c r="O51" s="16">
        <v>20566</v>
      </c>
      <c r="P51" s="16"/>
      <c r="Q51" s="16">
        <v>11484</v>
      </c>
      <c r="R51" s="5"/>
      <c r="S51" s="5"/>
      <c r="T51" s="5"/>
      <c r="U51" s="5"/>
      <c r="V51" s="5"/>
      <c r="W51" s="5"/>
    </row>
    <row r="52" spans="1:23" s="6" customFormat="1" ht="13.5" customHeight="1">
      <c r="A52" s="16" t="s">
        <v>58</v>
      </c>
      <c r="B52" s="17"/>
      <c r="C52" s="16">
        <v>0</v>
      </c>
      <c r="D52" s="16"/>
      <c r="E52" s="16">
        <v>0</v>
      </c>
      <c r="F52" s="16"/>
      <c r="G52" s="16">
        <v>906</v>
      </c>
      <c r="H52" s="16"/>
      <c r="I52" s="16">
        <v>0</v>
      </c>
      <c r="J52" s="16"/>
      <c r="K52" s="16">
        <f t="shared" si="0"/>
        <v>906</v>
      </c>
      <c r="L52" s="16"/>
      <c r="M52" s="16">
        <v>0</v>
      </c>
      <c r="N52" s="16"/>
      <c r="O52" s="16">
        <v>906</v>
      </c>
      <c r="P52" s="16"/>
      <c r="Q52" s="16">
        <v>0</v>
      </c>
      <c r="R52" s="5"/>
      <c r="S52" s="5"/>
      <c r="T52" s="5"/>
      <c r="U52" s="5"/>
      <c r="V52" s="5"/>
      <c r="W52" s="5"/>
    </row>
    <row r="53" spans="1:23" s="6" customFormat="1" ht="13.5" customHeight="1">
      <c r="A53" s="16" t="s">
        <v>89</v>
      </c>
      <c r="B53" s="17"/>
      <c r="C53" s="16">
        <v>0</v>
      </c>
      <c r="D53" s="16"/>
      <c r="E53" s="16">
        <v>56569</v>
      </c>
      <c r="F53" s="16"/>
      <c r="G53" s="16">
        <v>218678</v>
      </c>
      <c r="H53" s="16"/>
      <c r="I53" s="16">
        <v>2272</v>
      </c>
      <c r="J53" s="16"/>
      <c r="K53" s="16">
        <f t="shared" si="0"/>
        <v>277519</v>
      </c>
      <c r="L53" s="16"/>
      <c r="M53" s="16">
        <v>211112</v>
      </c>
      <c r="N53" s="16"/>
      <c r="O53" s="16">
        <v>44102</v>
      </c>
      <c r="P53" s="16"/>
      <c r="Q53" s="16">
        <v>22305</v>
      </c>
      <c r="R53" s="5"/>
      <c r="S53" s="5"/>
      <c r="T53" s="5"/>
      <c r="U53" s="5"/>
      <c r="V53" s="5"/>
      <c r="W53" s="5"/>
    </row>
    <row r="54" spans="1:23" s="6" customFormat="1" ht="13.5" customHeight="1">
      <c r="A54" s="16" t="s">
        <v>67</v>
      </c>
      <c r="B54" s="17"/>
      <c r="C54" s="16">
        <v>14849</v>
      </c>
      <c r="D54" s="16"/>
      <c r="E54" s="16">
        <v>440581</v>
      </c>
      <c r="F54" s="16"/>
      <c r="G54" s="16">
        <v>96753</v>
      </c>
      <c r="H54" s="16"/>
      <c r="I54" s="16">
        <v>20022</v>
      </c>
      <c r="J54" s="16"/>
      <c r="K54" s="16">
        <f t="shared" si="0"/>
        <v>572205</v>
      </c>
      <c r="L54" s="16"/>
      <c r="M54" s="16">
        <v>78671</v>
      </c>
      <c r="N54" s="16"/>
      <c r="O54" s="16">
        <f>461153-1</f>
        <v>461152</v>
      </c>
      <c r="P54" s="16"/>
      <c r="Q54" s="16">
        <v>32382</v>
      </c>
      <c r="R54" s="5"/>
      <c r="S54" s="5"/>
      <c r="T54" s="5"/>
      <c r="U54" s="5"/>
      <c r="V54" s="5"/>
      <c r="W54" s="5"/>
    </row>
    <row r="55" spans="1:23" s="6" customFormat="1" ht="13.5" customHeight="1">
      <c r="A55" s="16" t="s">
        <v>48</v>
      </c>
      <c r="B55" s="17" t="s">
        <v>13</v>
      </c>
      <c r="C55" s="18">
        <v>71451</v>
      </c>
      <c r="D55" s="16"/>
      <c r="E55" s="18">
        <v>162588</v>
      </c>
      <c r="F55" s="16"/>
      <c r="G55" s="18">
        <v>26051</v>
      </c>
      <c r="H55" s="16"/>
      <c r="I55" s="18">
        <v>438984</v>
      </c>
      <c r="J55" s="16"/>
      <c r="K55" s="18">
        <f t="shared" si="0"/>
        <v>699074</v>
      </c>
      <c r="L55" s="16"/>
      <c r="M55" s="18">
        <v>523486</v>
      </c>
      <c r="N55" s="16"/>
      <c r="O55" s="18">
        <v>100526</v>
      </c>
      <c r="P55" s="16"/>
      <c r="Q55" s="18">
        <v>75062</v>
      </c>
      <c r="R55" s="5"/>
      <c r="S55" s="5"/>
      <c r="T55" s="5"/>
      <c r="U55" s="5"/>
      <c r="V55" s="5"/>
      <c r="W55" s="5"/>
    </row>
    <row r="56" spans="1:23" s="6" customFormat="1" ht="13.5" customHeight="1">
      <c r="A56" s="16" t="s">
        <v>19</v>
      </c>
      <c r="B56" s="17" t="s">
        <v>13</v>
      </c>
      <c r="C56" s="19">
        <f>SUM(C20:C55)</f>
        <v>5486280</v>
      </c>
      <c r="D56" s="16"/>
      <c r="E56" s="19">
        <f>SUM(E20:E55)</f>
        <v>7124901</v>
      </c>
      <c r="F56" s="16"/>
      <c r="G56" s="19">
        <f>SUM(G20:G55)</f>
        <v>6094782</v>
      </c>
      <c r="H56" s="16"/>
      <c r="I56" s="19">
        <f>SUM(I20:I55)</f>
        <v>6319362</v>
      </c>
      <c r="J56" s="16"/>
      <c r="K56" s="18">
        <f t="shared" si="0"/>
        <v>25025325</v>
      </c>
      <c r="L56" s="16"/>
      <c r="M56" s="19">
        <f>SUM(M20:M55)</f>
        <v>15198571</v>
      </c>
      <c r="N56" s="16"/>
      <c r="O56" s="19">
        <f>SUM(O20:O55)</f>
        <v>7810014</v>
      </c>
      <c r="P56" s="16"/>
      <c r="Q56" s="19">
        <f>SUM(Q20:Q55)</f>
        <v>2016740</v>
      </c>
      <c r="R56" s="5"/>
      <c r="S56" s="5"/>
      <c r="T56" s="5"/>
      <c r="U56" s="5"/>
      <c r="V56" s="5"/>
      <c r="W56" s="5"/>
    </row>
    <row r="57" spans="1:23" s="6" customFormat="1" ht="13.5" customHeight="1">
      <c r="A57" s="16"/>
      <c r="B57" s="17"/>
      <c r="C57" s="21"/>
      <c r="D57" s="16"/>
      <c r="E57" s="21"/>
      <c r="F57" s="16"/>
      <c r="G57" s="21"/>
      <c r="H57" s="16"/>
      <c r="I57" s="21"/>
      <c r="J57" s="16"/>
      <c r="K57" s="16"/>
      <c r="L57" s="16"/>
      <c r="M57" s="21"/>
      <c r="N57" s="16"/>
      <c r="O57" s="21"/>
      <c r="P57" s="16"/>
      <c r="Q57" s="21"/>
      <c r="R57" s="5"/>
      <c r="S57" s="5"/>
      <c r="T57" s="5"/>
      <c r="U57" s="5"/>
      <c r="V57" s="5"/>
      <c r="W57" s="5"/>
    </row>
    <row r="58" spans="1:23" s="6" customFormat="1" ht="13.5" customHeight="1">
      <c r="A58" s="16" t="s">
        <v>21</v>
      </c>
      <c r="B58" s="17" t="s">
        <v>13</v>
      </c>
      <c r="C58" s="18">
        <f>SUM(C56,C18)</f>
        <v>5620307</v>
      </c>
      <c r="D58" s="16"/>
      <c r="E58" s="18">
        <f>SUM(E56,E18)</f>
        <v>7124901</v>
      </c>
      <c r="F58" s="16"/>
      <c r="G58" s="18">
        <f>SUM(G56,G18)</f>
        <v>6094782</v>
      </c>
      <c r="H58" s="16"/>
      <c r="I58" s="18">
        <f>SUM(I56,I18)</f>
        <v>6319362</v>
      </c>
      <c r="J58" s="16"/>
      <c r="K58" s="18">
        <f t="shared" si="0"/>
        <v>25159352</v>
      </c>
      <c r="L58" s="16"/>
      <c r="M58" s="18">
        <f>SUM(M56,M18)</f>
        <v>15198571</v>
      </c>
      <c r="N58" s="16"/>
      <c r="O58" s="18">
        <f>SUM(O56,O18)</f>
        <v>7944041</v>
      </c>
      <c r="P58" s="16"/>
      <c r="Q58" s="18">
        <f>SUM(Q56,Q18)</f>
        <v>2016740</v>
      </c>
      <c r="R58" s="5"/>
      <c r="S58" s="5"/>
      <c r="T58" s="5"/>
      <c r="U58" s="5"/>
      <c r="V58" s="5"/>
      <c r="W58" s="5"/>
    </row>
    <row r="59" spans="1:23" s="6" customFormat="1" ht="13.5" customHeight="1">
      <c r="A59" s="16"/>
      <c r="B59" s="17" t="s">
        <v>13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5"/>
      <c r="S59" s="5"/>
      <c r="T59" s="5"/>
      <c r="U59" s="5"/>
      <c r="V59" s="5"/>
      <c r="W59" s="5"/>
    </row>
    <row r="60" spans="1:23" s="6" customFormat="1" ht="13.5" customHeight="1">
      <c r="A60" s="16" t="s">
        <v>17</v>
      </c>
      <c r="B60" s="17" t="s">
        <v>13</v>
      </c>
      <c r="C60" s="16" t="s">
        <v>13</v>
      </c>
      <c r="D60" s="16"/>
      <c r="E60" s="16" t="s">
        <v>13</v>
      </c>
      <c r="F60" s="16"/>
      <c r="G60" s="16" t="s">
        <v>13</v>
      </c>
      <c r="H60" s="16"/>
      <c r="I60" s="16" t="s">
        <v>13</v>
      </c>
      <c r="J60" s="16"/>
      <c r="K60" s="16"/>
      <c r="L60" s="16"/>
      <c r="M60" s="16" t="s">
        <v>13</v>
      </c>
      <c r="N60" s="16"/>
      <c r="O60" s="16" t="s">
        <v>13</v>
      </c>
      <c r="P60" s="16"/>
      <c r="Q60" s="16" t="s">
        <v>13</v>
      </c>
      <c r="R60" s="5"/>
      <c r="S60" s="5"/>
      <c r="T60" s="5"/>
      <c r="U60" s="5"/>
      <c r="V60" s="5"/>
      <c r="W60" s="5"/>
    </row>
    <row r="61" spans="1:23" s="6" customFormat="1" ht="13.5" customHeight="1">
      <c r="A61" s="16" t="s">
        <v>85</v>
      </c>
      <c r="B61" s="17"/>
      <c r="C61" s="16">
        <v>-255</v>
      </c>
      <c r="D61" s="16"/>
      <c r="E61" s="16">
        <v>0</v>
      </c>
      <c r="F61" s="16"/>
      <c r="G61" s="16">
        <v>0</v>
      </c>
      <c r="H61" s="16"/>
      <c r="I61" s="16">
        <v>0</v>
      </c>
      <c r="J61" s="16"/>
      <c r="K61" s="16">
        <f t="shared" si="0"/>
        <v>-255</v>
      </c>
      <c r="L61" s="16"/>
      <c r="M61" s="16">
        <v>0</v>
      </c>
      <c r="N61" s="16"/>
      <c r="O61" s="16">
        <v>-255</v>
      </c>
      <c r="P61" s="16"/>
      <c r="Q61" s="16">
        <v>0</v>
      </c>
      <c r="R61" s="5"/>
      <c r="S61" s="5"/>
      <c r="T61" s="5"/>
      <c r="U61" s="5"/>
      <c r="V61" s="5"/>
      <c r="W61" s="5"/>
    </row>
    <row r="62" spans="1:23" s="6" customFormat="1" ht="13.5" customHeight="1">
      <c r="A62" s="16" t="s">
        <v>49</v>
      </c>
      <c r="B62" s="17" t="s">
        <v>13</v>
      </c>
      <c r="C62" s="16">
        <v>1181420</v>
      </c>
      <c r="D62" s="16"/>
      <c r="E62" s="16">
        <v>74989</v>
      </c>
      <c r="F62" s="16"/>
      <c r="G62" s="16">
        <v>345738</v>
      </c>
      <c r="H62" s="16"/>
      <c r="I62" s="16">
        <v>651568</v>
      </c>
      <c r="J62" s="16"/>
      <c r="K62" s="16">
        <f t="shared" si="0"/>
        <v>2253715</v>
      </c>
      <c r="L62" s="16"/>
      <c r="M62" s="16">
        <v>772727</v>
      </c>
      <c r="N62" s="16"/>
      <c r="O62" s="16">
        <v>1295485</v>
      </c>
      <c r="P62" s="16"/>
      <c r="Q62" s="16">
        <v>185503</v>
      </c>
      <c r="R62" s="5"/>
      <c r="S62" s="5"/>
      <c r="T62" s="5"/>
      <c r="U62" s="5"/>
      <c r="V62" s="5"/>
      <c r="W62" s="5"/>
    </row>
    <row r="63" spans="1:23" s="6" customFormat="1" ht="13.5" customHeight="1">
      <c r="A63" s="16" t="s">
        <v>27</v>
      </c>
      <c r="B63" s="17" t="s">
        <v>13</v>
      </c>
      <c r="C63" s="16">
        <v>62454</v>
      </c>
      <c r="D63" s="16"/>
      <c r="E63" s="16">
        <v>0</v>
      </c>
      <c r="F63" s="16"/>
      <c r="G63" s="16">
        <v>230907</v>
      </c>
      <c r="H63" s="16"/>
      <c r="I63" s="16">
        <v>55476</v>
      </c>
      <c r="J63" s="16"/>
      <c r="K63" s="16">
        <f t="shared" si="0"/>
        <v>348837</v>
      </c>
      <c r="L63" s="16"/>
      <c r="M63" s="16">
        <v>277375</v>
      </c>
      <c r="N63" s="16"/>
      <c r="O63" s="16">
        <v>46182</v>
      </c>
      <c r="P63" s="16"/>
      <c r="Q63" s="16">
        <v>25280</v>
      </c>
      <c r="R63" s="5"/>
      <c r="S63" s="5"/>
      <c r="T63" s="5"/>
      <c r="U63" s="5"/>
      <c r="V63" s="5"/>
      <c r="W63" s="5"/>
    </row>
    <row r="64" spans="1:23" s="6" customFormat="1" ht="13.5" customHeight="1">
      <c r="A64" s="16" t="s">
        <v>28</v>
      </c>
      <c r="B64" s="17"/>
      <c r="C64" s="16">
        <v>1274</v>
      </c>
      <c r="D64" s="16"/>
      <c r="E64" s="16">
        <v>0</v>
      </c>
      <c r="F64" s="16"/>
      <c r="G64" s="16">
        <v>39445</v>
      </c>
      <c r="H64" s="16"/>
      <c r="I64" s="16">
        <v>769</v>
      </c>
      <c r="J64" s="16"/>
      <c r="K64" s="16">
        <f t="shared" si="0"/>
        <v>41488</v>
      </c>
      <c r="L64" s="16"/>
      <c r="M64" s="16">
        <v>0</v>
      </c>
      <c r="N64" s="16"/>
      <c r="O64" s="16">
        <f>41489-1</f>
        <v>41488</v>
      </c>
      <c r="P64" s="16"/>
      <c r="Q64" s="16">
        <v>0</v>
      </c>
      <c r="R64" s="5"/>
      <c r="S64" s="5"/>
      <c r="T64" s="5"/>
      <c r="U64" s="5"/>
      <c r="V64" s="5"/>
      <c r="W64" s="5"/>
    </row>
    <row r="65" spans="1:23" s="6" customFormat="1" ht="13.5" customHeight="1">
      <c r="A65" s="16" t="s">
        <v>90</v>
      </c>
      <c r="B65" s="17"/>
      <c r="C65" s="16">
        <v>0</v>
      </c>
      <c r="D65" s="16"/>
      <c r="E65" s="16">
        <v>0</v>
      </c>
      <c r="F65" s="16"/>
      <c r="G65" s="16">
        <v>-19</v>
      </c>
      <c r="H65" s="16"/>
      <c r="I65" s="16">
        <v>0</v>
      </c>
      <c r="J65" s="16"/>
      <c r="K65" s="16">
        <f t="shared" si="0"/>
        <v>-19</v>
      </c>
      <c r="L65" s="16"/>
      <c r="M65" s="16">
        <v>0</v>
      </c>
      <c r="N65" s="16"/>
      <c r="O65" s="16">
        <v>-19</v>
      </c>
      <c r="P65" s="16"/>
      <c r="Q65" s="16">
        <v>0</v>
      </c>
      <c r="R65" s="5"/>
      <c r="S65" s="5"/>
      <c r="T65" s="5"/>
      <c r="U65" s="5"/>
      <c r="V65" s="5"/>
      <c r="W65" s="5"/>
    </row>
    <row r="66" spans="1:23" s="6" customFormat="1" ht="13.5" customHeight="1">
      <c r="A66" s="16" t="s">
        <v>94</v>
      </c>
      <c r="B66" s="17"/>
      <c r="C66" s="16">
        <v>0</v>
      </c>
      <c r="D66" s="16"/>
      <c r="E66" s="16">
        <v>0</v>
      </c>
      <c r="F66" s="16"/>
      <c r="G66" s="16">
        <v>0</v>
      </c>
      <c r="H66" s="16"/>
      <c r="I66" s="16">
        <v>101</v>
      </c>
      <c r="J66" s="16"/>
      <c r="K66" s="16">
        <f>IF(SUM(C66:I66)=SUM(M66:Q66),SUM(C66:I66),SUM(M66:Q66)-SUM(C66:I66))</f>
        <v>101</v>
      </c>
      <c r="L66" s="16"/>
      <c r="M66" s="16">
        <v>0</v>
      </c>
      <c r="N66" s="16"/>
      <c r="O66" s="16">
        <v>101</v>
      </c>
      <c r="P66" s="16"/>
      <c r="Q66" s="16">
        <v>0</v>
      </c>
      <c r="R66" s="5"/>
      <c r="S66" s="5"/>
      <c r="T66" s="5"/>
      <c r="U66" s="5"/>
      <c r="V66" s="5"/>
      <c r="W66" s="5"/>
    </row>
    <row r="67" spans="1:23" s="6" customFormat="1" ht="13.5" customHeight="1">
      <c r="A67" s="16" t="s">
        <v>86</v>
      </c>
      <c r="B67" s="17"/>
      <c r="C67" s="16">
        <v>135627</v>
      </c>
      <c r="D67" s="16"/>
      <c r="E67" s="16">
        <v>51302</v>
      </c>
      <c r="F67" s="16"/>
      <c r="G67" s="16">
        <v>204083</v>
      </c>
      <c r="H67" s="16"/>
      <c r="I67" s="16">
        <v>62209</v>
      </c>
      <c r="J67" s="16"/>
      <c r="K67" s="16">
        <f t="shared" si="0"/>
        <v>453221</v>
      </c>
      <c r="L67" s="16"/>
      <c r="M67" s="16">
        <v>320902</v>
      </c>
      <c r="N67" s="16"/>
      <c r="O67" s="16">
        <v>85368</v>
      </c>
      <c r="P67" s="16"/>
      <c r="Q67" s="16">
        <v>46951</v>
      </c>
      <c r="R67" s="5"/>
      <c r="S67" s="5"/>
      <c r="T67" s="5"/>
      <c r="U67" s="5"/>
      <c r="V67" s="5"/>
      <c r="W67" s="5"/>
    </row>
    <row r="68" spans="1:23" s="6" customFormat="1" ht="13.5" customHeight="1">
      <c r="A68" s="16" t="s">
        <v>70</v>
      </c>
      <c r="B68" s="17"/>
      <c r="C68" s="16">
        <v>32753</v>
      </c>
      <c r="D68" s="16"/>
      <c r="E68" s="16">
        <v>0</v>
      </c>
      <c r="F68" s="16"/>
      <c r="G68" s="16">
        <v>952</v>
      </c>
      <c r="H68" s="16"/>
      <c r="I68" s="16">
        <v>12608</v>
      </c>
      <c r="J68" s="16"/>
      <c r="K68" s="16">
        <f t="shared" si="0"/>
        <v>46313</v>
      </c>
      <c r="L68" s="16"/>
      <c r="M68" s="16">
        <v>38164</v>
      </c>
      <c r="N68" s="16"/>
      <c r="O68" s="16">
        <v>8149</v>
      </c>
      <c r="P68" s="16" t="s">
        <v>83</v>
      </c>
      <c r="Q68" s="16">
        <v>0</v>
      </c>
      <c r="R68" s="5"/>
      <c r="S68" s="5"/>
      <c r="T68" s="5"/>
      <c r="U68" s="5"/>
      <c r="V68" s="5"/>
      <c r="W68" s="5"/>
    </row>
    <row r="69" spans="1:23" s="6" customFormat="1" ht="13.5" customHeight="1">
      <c r="A69" s="16" t="s">
        <v>78</v>
      </c>
      <c r="B69" s="17"/>
      <c r="C69" s="16">
        <v>5243</v>
      </c>
      <c r="D69" s="16"/>
      <c r="E69" s="16">
        <v>0</v>
      </c>
      <c r="F69" s="16"/>
      <c r="G69" s="16">
        <v>47980</v>
      </c>
      <c r="H69" s="16"/>
      <c r="I69" s="16">
        <v>0</v>
      </c>
      <c r="J69" s="16"/>
      <c r="K69" s="16">
        <f t="shared" si="0"/>
        <v>53223</v>
      </c>
      <c r="L69" s="16"/>
      <c r="M69" s="16">
        <v>31943</v>
      </c>
      <c r="N69" s="16"/>
      <c r="O69" s="16">
        <f>21279+1</f>
        <v>21280</v>
      </c>
      <c r="P69" s="16"/>
      <c r="Q69" s="16">
        <v>0</v>
      </c>
      <c r="R69" s="5"/>
      <c r="S69" s="5"/>
      <c r="T69" s="5"/>
      <c r="U69" s="5"/>
      <c r="V69" s="5"/>
      <c r="W69" s="5"/>
    </row>
    <row r="70" spans="1:23" s="6" customFormat="1" ht="13.5" customHeight="1">
      <c r="A70" s="16" t="s">
        <v>50</v>
      </c>
      <c r="B70" s="17" t="s">
        <v>13</v>
      </c>
      <c r="C70" s="16">
        <v>8790</v>
      </c>
      <c r="D70" s="16"/>
      <c r="E70" s="16">
        <v>3199</v>
      </c>
      <c r="F70" s="16"/>
      <c r="G70" s="16">
        <v>36130</v>
      </c>
      <c r="H70" s="16"/>
      <c r="I70" s="16">
        <v>28336</v>
      </c>
      <c r="J70" s="16"/>
      <c r="K70" s="16">
        <f t="shared" si="0"/>
        <v>76455</v>
      </c>
      <c r="L70" s="16"/>
      <c r="M70" s="16">
        <v>23910</v>
      </c>
      <c r="N70" s="16"/>
      <c r="O70" s="16">
        <f>45311+1</f>
        <v>45312</v>
      </c>
      <c r="P70" s="16"/>
      <c r="Q70" s="16">
        <v>7233</v>
      </c>
      <c r="R70" s="5"/>
      <c r="S70" s="5"/>
      <c r="T70" s="5"/>
      <c r="U70" s="5"/>
      <c r="V70" s="5"/>
      <c r="W70" s="5"/>
    </row>
    <row r="71" spans="1:23" s="6" customFormat="1" ht="13.5" customHeight="1">
      <c r="A71" s="16" t="s">
        <v>32</v>
      </c>
      <c r="B71" s="17"/>
      <c r="C71" s="16">
        <v>217736</v>
      </c>
      <c r="D71" s="16"/>
      <c r="E71" s="16">
        <v>24760</v>
      </c>
      <c r="F71" s="16"/>
      <c r="G71" s="16">
        <v>105934</v>
      </c>
      <c r="H71" s="16"/>
      <c r="I71" s="16">
        <v>3793</v>
      </c>
      <c r="J71" s="16"/>
      <c r="K71" s="16">
        <f t="shared" si="0"/>
        <v>352223</v>
      </c>
      <c r="L71" s="16"/>
      <c r="M71" s="16">
        <v>138480</v>
      </c>
      <c r="N71" s="16"/>
      <c r="O71" s="16">
        <f>201948-1</f>
        <v>201947</v>
      </c>
      <c r="P71" s="16"/>
      <c r="Q71" s="16">
        <v>11796</v>
      </c>
      <c r="R71" s="5"/>
      <c r="S71" s="5"/>
      <c r="T71" s="5"/>
      <c r="U71" s="5"/>
      <c r="V71" s="5"/>
      <c r="W71" s="5"/>
    </row>
    <row r="72" spans="1:23" s="6" customFormat="1" ht="13.5" customHeight="1">
      <c r="A72" s="16" t="s">
        <v>51</v>
      </c>
      <c r="B72" s="17"/>
      <c r="C72" s="16">
        <v>388134</v>
      </c>
      <c r="D72" s="16"/>
      <c r="E72" s="16">
        <v>49901</v>
      </c>
      <c r="F72" s="16"/>
      <c r="G72" s="16">
        <v>75</v>
      </c>
      <c r="H72" s="16"/>
      <c r="I72" s="16">
        <v>0</v>
      </c>
      <c r="J72" s="16"/>
      <c r="K72" s="16">
        <f t="shared" si="0"/>
        <v>438110</v>
      </c>
      <c r="L72" s="16"/>
      <c r="M72" s="16">
        <v>359117</v>
      </c>
      <c r="N72" s="16"/>
      <c r="O72" s="16">
        <f>78994-1</f>
        <v>78993</v>
      </c>
      <c r="P72" s="16"/>
      <c r="Q72" s="16">
        <v>0</v>
      </c>
      <c r="R72" s="5"/>
      <c r="S72" s="5"/>
      <c r="T72" s="5"/>
      <c r="U72" s="5"/>
      <c r="V72" s="5"/>
      <c r="W72" s="5"/>
    </row>
    <row r="73" spans="1:23" s="6" customFormat="1" ht="13.5" customHeight="1">
      <c r="A73" s="16" t="s">
        <v>62</v>
      </c>
      <c r="B73" s="17"/>
      <c r="C73" s="16">
        <v>47897</v>
      </c>
      <c r="D73" s="16"/>
      <c r="E73" s="16">
        <v>2667</v>
      </c>
      <c r="F73" s="16"/>
      <c r="G73" s="16">
        <v>779</v>
      </c>
      <c r="H73" s="16"/>
      <c r="I73" s="16">
        <v>0</v>
      </c>
      <c r="J73" s="16"/>
      <c r="K73" s="16">
        <f t="shared" si="0"/>
        <v>51343</v>
      </c>
      <c r="L73" s="16"/>
      <c r="M73" s="16">
        <v>28066</v>
      </c>
      <c r="N73" s="16"/>
      <c r="O73" s="16">
        <v>23183</v>
      </c>
      <c r="P73" s="16"/>
      <c r="Q73" s="16">
        <v>94</v>
      </c>
      <c r="R73" s="5"/>
      <c r="S73" s="5"/>
      <c r="T73" s="5"/>
      <c r="U73" s="5"/>
      <c r="V73" s="5"/>
      <c r="W73" s="5"/>
    </row>
    <row r="74" spans="1:23" s="6" customFormat="1" ht="13.5" customHeight="1">
      <c r="A74" s="16" t="s">
        <v>52</v>
      </c>
      <c r="B74" s="17" t="s">
        <v>13</v>
      </c>
      <c r="C74" s="16">
        <v>116839</v>
      </c>
      <c r="D74" s="16"/>
      <c r="E74" s="16">
        <v>62007</v>
      </c>
      <c r="F74" s="16"/>
      <c r="G74" s="16">
        <v>294</v>
      </c>
      <c r="H74" s="16"/>
      <c r="I74" s="16">
        <v>255368</v>
      </c>
      <c r="J74" s="16"/>
      <c r="K74" s="16">
        <f t="shared" si="0"/>
        <v>434508</v>
      </c>
      <c r="L74" s="16"/>
      <c r="M74" s="16">
        <v>146734</v>
      </c>
      <c r="N74" s="16"/>
      <c r="O74" s="16">
        <v>287774</v>
      </c>
      <c r="P74" s="16"/>
      <c r="Q74" s="16">
        <v>0</v>
      </c>
      <c r="R74" s="5"/>
      <c r="S74" s="5"/>
      <c r="T74" s="5"/>
      <c r="U74" s="5"/>
      <c r="V74" s="5"/>
      <c r="W74" s="5"/>
    </row>
    <row r="75" spans="1:23" s="6" customFormat="1" ht="13.5" customHeight="1">
      <c r="A75" s="16" t="s">
        <v>35</v>
      </c>
      <c r="B75" s="17"/>
      <c r="C75" s="16">
        <v>27963</v>
      </c>
      <c r="D75" s="16"/>
      <c r="E75" s="16">
        <v>571236</v>
      </c>
      <c r="F75" s="16"/>
      <c r="G75" s="16">
        <v>23462</v>
      </c>
      <c r="H75" s="16"/>
      <c r="I75" s="16">
        <v>567</v>
      </c>
      <c r="J75" s="16"/>
      <c r="K75" s="16">
        <f t="shared" si="0"/>
        <v>623228</v>
      </c>
      <c r="L75" s="16"/>
      <c r="M75" s="16">
        <v>469914</v>
      </c>
      <c r="N75" s="16"/>
      <c r="O75" s="16">
        <f>117408-1</f>
        <v>117407</v>
      </c>
      <c r="P75" s="16"/>
      <c r="Q75" s="16">
        <v>35907</v>
      </c>
      <c r="R75" s="5"/>
      <c r="S75" s="5"/>
      <c r="T75" s="5"/>
      <c r="U75" s="5"/>
      <c r="V75" s="5"/>
      <c r="W75" s="5"/>
    </row>
    <row r="76" spans="1:23" s="6" customFormat="1" ht="13.5" customHeight="1">
      <c r="A76" s="16" t="s">
        <v>68</v>
      </c>
      <c r="B76" s="17"/>
      <c r="C76" s="16">
        <v>0</v>
      </c>
      <c r="D76" s="16"/>
      <c r="E76" s="16">
        <v>0</v>
      </c>
      <c r="F76" s="16"/>
      <c r="G76" s="16">
        <v>0</v>
      </c>
      <c r="H76" s="16"/>
      <c r="I76" s="16">
        <v>7773</v>
      </c>
      <c r="J76" s="16"/>
      <c r="K76" s="21">
        <f t="shared" si="0"/>
        <v>7773</v>
      </c>
      <c r="L76" s="16"/>
      <c r="M76" s="16">
        <v>4314</v>
      </c>
      <c r="N76" s="16"/>
      <c r="O76" s="16">
        <v>3459</v>
      </c>
      <c r="P76" s="16"/>
      <c r="Q76" s="16">
        <v>0</v>
      </c>
      <c r="R76" s="5"/>
      <c r="S76" s="5"/>
      <c r="T76" s="5"/>
      <c r="U76" s="5"/>
      <c r="V76" s="5"/>
      <c r="W76" s="5"/>
    </row>
    <row r="77" spans="1:23" s="6" customFormat="1" ht="13.5" customHeight="1">
      <c r="A77" s="16" t="s">
        <v>53</v>
      </c>
      <c r="B77" s="17" t="s">
        <v>13</v>
      </c>
      <c r="C77" s="16">
        <v>465174</v>
      </c>
      <c r="D77" s="16"/>
      <c r="E77" s="16">
        <v>0</v>
      </c>
      <c r="F77" s="16"/>
      <c r="G77" s="16">
        <v>0</v>
      </c>
      <c r="H77" s="16"/>
      <c r="I77" s="16">
        <v>3968</v>
      </c>
      <c r="J77" s="16"/>
      <c r="K77" s="16">
        <f t="shared" si="0"/>
        <v>469142</v>
      </c>
      <c r="L77" s="16"/>
      <c r="M77" s="16">
        <v>324116</v>
      </c>
      <c r="N77" s="16"/>
      <c r="O77" s="16">
        <f>67667+1</f>
        <v>67668</v>
      </c>
      <c r="P77" s="16"/>
      <c r="Q77" s="16">
        <v>77358</v>
      </c>
      <c r="R77" s="5"/>
      <c r="S77" s="5"/>
      <c r="T77" s="5"/>
      <c r="U77" s="5"/>
      <c r="V77" s="5"/>
      <c r="W77" s="5"/>
    </row>
    <row r="78" spans="1:23" s="6" customFormat="1" ht="13.5" customHeight="1">
      <c r="A78" s="16" t="s">
        <v>76</v>
      </c>
      <c r="B78" s="17"/>
      <c r="C78" s="16">
        <v>4281</v>
      </c>
      <c r="D78" s="16"/>
      <c r="E78" s="16">
        <v>0</v>
      </c>
      <c r="F78" s="16"/>
      <c r="G78" s="16">
        <v>5200</v>
      </c>
      <c r="H78" s="16"/>
      <c r="I78" s="16">
        <v>0</v>
      </c>
      <c r="J78" s="16"/>
      <c r="K78" s="16">
        <f t="shared" si="0"/>
        <v>9481</v>
      </c>
      <c r="L78" s="16"/>
      <c r="M78" s="16">
        <v>0</v>
      </c>
      <c r="N78" s="16"/>
      <c r="O78" s="16">
        <v>9480</v>
      </c>
      <c r="P78" s="16"/>
      <c r="Q78" s="16">
        <v>1</v>
      </c>
      <c r="R78" s="5"/>
      <c r="S78" s="5"/>
      <c r="T78" s="5"/>
      <c r="U78" s="5"/>
      <c r="V78" s="5"/>
      <c r="W78" s="5"/>
    </row>
    <row r="79" spans="1:23" s="6" customFormat="1" ht="13.5" customHeight="1">
      <c r="A79" s="16" t="s">
        <v>40</v>
      </c>
      <c r="B79" s="17"/>
      <c r="C79" s="16">
        <v>1219537</v>
      </c>
      <c r="D79" s="16"/>
      <c r="E79" s="16">
        <v>0</v>
      </c>
      <c r="F79" s="16"/>
      <c r="G79" s="16">
        <v>246360</v>
      </c>
      <c r="H79" s="16"/>
      <c r="I79" s="16">
        <v>74371</v>
      </c>
      <c r="J79" s="16"/>
      <c r="K79" s="16">
        <f t="shared" si="0"/>
        <v>1540268</v>
      </c>
      <c r="L79" s="16"/>
      <c r="M79" s="16">
        <v>951527</v>
      </c>
      <c r="N79" s="16"/>
      <c r="O79" s="16">
        <v>400585</v>
      </c>
      <c r="P79" s="16"/>
      <c r="Q79" s="16">
        <v>188156</v>
      </c>
      <c r="R79" s="5"/>
      <c r="S79" s="5"/>
      <c r="T79" s="5"/>
      <c r="U79" s="5"/>
      <c r="V79" s="5"/>
      <c r="W79" s="5"/>
    </row>
    <row r="80" spans="1:23" s="6" customFormat="1" ht="13.5" customHeight="1">
      <c r="A80" s="16" t="s">
        <v>54</v>
      </c>
      <c r="B80" s="17"/>
      <c r="C80" s="16">
        <v>64359</v>
      </c>
      <c r="D80" s="16"/>
      <c r="E80" s="16">
        <v>0</v>
      </c>
      <c r="F80" s="16"/>
      <c r="G80" s="16">
        <v>0</v>
      </c>
      <c r="H80" s="16"/>
      <c r="I80" s="16">
        <v>0</v>
      </c>
      <c r="J80" s="16"/>
      <c r="K80" s="16">
        <f t="shared" si="0"/>
        <v>64359</v>
      </c>
      <c r="L80" s="16"/>
      <c r="M80" s="16">
        <v>51000</v>
      </c>
      <c r="N80" s="16"/>
      <c r="O80" s="16">
        <v>5955</v>
      </c>
      <c r="P80" s="16"/>
      <c r="Q80" s="16">
        <v>7404</v>
      </c>
      <c r="R80" s="5"/>
      <c r="S80" s="5"/>
      <c r="T80" s="5"/>
      <c r="U80" s="5"/>
      <c r="V80" s="5"/>
      <c r="W80" s="5"/>
    </row>
    <row r="81" spans="1:23" s="6" customFormat="1" ht="13.5" customHeight="1">
      <c r="A81" s="16" t="s">
        <v>55</v>
      </c>
      <c r="B81" s="17"/>
      <c r="C81" s="16">
        <v>0</v>
      </c>
      <c r="D81" s="16"/>
      <c r="E81" s="16">
        <v>1651576</v>
      </c>
      <c r="F81" s="16"/>
      <c r="G81" s="16">
        <v>81375</v>
      </c>
      <c r="H81" s="16"/>
      <c r="I81" s="16">
        <v>527719</v>
      </c>
      <c r="J81" s="16"/>
      <c r="K81" s="16">
        <f t="shared" si="0"/>
        <v>2260670</v>
      </c>
      <c r="L81" s="16"/>
      <c r="M81" s="16">
        <v>728193</v>
      </c>
      <c r="N81" s="16"/>
      <c r="O81" s="16">
        <v>1398468</v>
      </c>
      <c r="P81" s="16"/>
      <c r="Q81" s="16">
        <v>134009</v>
      </c>
      <c r="R81" s="5"/>
      <c r="S81" s="5"/>
      <c r="T81" s="5"/>
      <c r="U81" s="5"/>
      <c r="V81" s="5"/>
      <c r="W81" s="5"/>
    </row>
    <row r="82" spans="1:23" s="6" customFormat="1" ht="13.5" customHeight="1">
      <c r="A82" s="16" t="s">
        <v>93</v>
      </c>
      <c r="B82" s="17"/>
      <c r="C82" s="16">
        <v>0</v>
      </c>
      <c r="D82" s="16">
        <v>0</v>
      </c>
      <c r="E82" s="16">
        <v>0</v>
      </c>
      <c r="F82" s="16"/>
      <c r="G82" s="16">
        <v>1411</v>
      </c>
      <c r="H82" s="16"/>
      <c r="I82" s="16">
        <v>0</v>
      </c>
      <c r="J82" s="16"/>
      <c r="K82" s="16">
        <f>IF(SUM(C82:I82)=SUM(M82:Q82),SUM(C82:I82),SUM(M82:Q82)-SUM(C82:I82))</f>
        <v>1411</v>
      </c>
      <c r="L82" s="16"/>
      <c r="M82" s="16">
        <v>0</v>
      </c>
      <c r="N82" s="16"/>
      <c r="O82" s="16">
        <v>1411</v>
      </c>
      <c r="P82" s="16"/>
      <c r="Q82" s="16">
        <v>0</v>
      </c>
      <c r="R82" s="5"/>
      <c r="S82" s="5"/>
      <c r="T82" s="5"/>
      <c r="U82" s="5"/>
      <c r="V82" s="5"/>
      <c r="W82" s="5"/>
    </row>
    <row r="83" spans="1:23" s="6" customFormat="1" ht="13.5" customHeight="1">
      <c r="A83" s="16" t="s">
        <v>56</v>
      </c>
      <c r="B83" s="17"/>
      <c r="C83" s="16">
        <v>0</v>
      </c>
      <c r="D83" s="16"/>
      <c r="E83" s="16">
        <v>0</v>
      </c>
      <c r="F83" s="16"/>
      <c r="G83" s="16">
        <v>52079</v>
      </c>
      <c r="H83" s="16"/>
      <c r="I83" s="16">
        <v>13794</v>
      </c>
      <c r="J83" s="16"/>
      <c r="K83" s="16">
        <f aca="true" t="shared" si="1" ref="K83:K119">IF(SUM(C83:I83)=SUM(M83:Q83),SUM(C83:I83),SUM(M83:Q83)-SUM(C83:I83))</f>
        <v>65873</v>
      </c>
      <c r="L83" s="16"/>
      <c r="M83" s="16">
        <v>1725</v>
      </c>
      <c r="N83" s="16"/>
      <c r="O83" s="16">
        <v>64148</v>
      </c>
      <c r="P83" s="16"/>
      <c r="Q83" s="16">
        <v>0</v>
      </c>
      <c r="R83" s="5"/>
      <c r="S83" s="5"/>
      <c r="T83" s="5"/>
      <c r="U83" s="5"/>
      <c r="V83" s="5"/>
      <c r="W83" s="5"/>
    </row>
    <row r="84" spans="1:23" s="6" customFormat="1" ht="13.5" customHeight="1">
      <c r="A84" s="16" t="s">
        <v>57</v>
      </c>
      <c r="B84" s="17" t="s">
        <v>13</v>
      </c>
      <c r="C84" s="16">
        <v>0</v>
      </c>
      <c r="D84" s="16"/>
      <c r="E84" s="16">
        <v>0</v>
      </c>
      <c r="F84" s="16"/>
      <c r="G84" s="16">
        <v>1380</v>
      </c>
      <c r="H84" s="16"/>
      <c r="I84" s="16">
        <v>82226</v>
      </c>
      <c r="J84" s="16"/>
      <c r="K84" s="16">
        <f t="shared" si="1"/>
        <v>83606</v>
      </c>
      <c r="L84" s="16"/>
      <c r="M84" s="16">
        <v>25211</v>
      </c>
      <c r="N84" s="16"/>
      <c r="O84" s="16">
        <v>58395</v>
      </c>
      <c r="P84" s="16"/>
      <c r="Q84" s="16">
        <v>0</v>
      </c>
      <c r="R84" s="5"/>
      <c r="S84" s="5"/>
      <c r="T84" s="5"/>
      <c r="U84" s="5"/>
      <c r="V84" s="5"/>
      <c r="W84" s="5"/>
    </row>
    <row r="85" spans="1:23" s="6" customFormat="1" ht="13.5" customHeight="1">
      <c r="A85" s="16" t="s">
        <v>64</v>
      </c>
      <c r="B85" s="17"/>
      <c r="C85" s="16">
        <v>821454</v>
      </c>
      <c r="D85" s="16"/>
      <c r="E85" s="16">
        <v>54539</v>
      </c>
      <c r="F85" s="16"/>
      <c r="G85" s="16">
        <v>63628</v>
      </c>
      <c r="H85" s="16"/>
      <c r="I85" s="16">
        <v>37859</v>
      </c>
      <c r="J85" s="16"/>
      <c r="K85" s="16">
        <f t="shared" si="1"/>
        <v>977480</v>
      </c>
      <c r="L85" s="16"/>
      <c r="M85" s="16">
        <v>725916</v>
      </c>
      <c r="N85" s="16"/>
      <c r="O85" s="16">
        <v>205547</v>
      </c>
      <c r="P85" s="16"/>
      <c r="Q85" s="16">
        <v>46017</v>
      </c>
      <c r="R85" s="5"/>
      <c r="S85" s="5"/>
      <c r="T85" s="5"/>
      <c r="U85" s="5"/>
      <c r="V85" s="5"/>
      <c r="W85" s="5"/>
    </row>
    <row r="86" spans="1:23" s="6" customFormat="1" ht="13.5" customHeight="1">
      <c r="A86" s="16" t="s">
        <v>65</v>
      </c>
      <c r="B86" s="17"/>
      <c r="C86" s="16">
        <v>819684</v>
      </c>
      <c r="D86" s="16"/>
      <c r="E86" s="16">
        <v>0</v>
      </c>
      <c r="F86" s="16"/>
      <c r="G86" s="16">
        <v>151351</v>
      </c>
      <c r="H86" s="16"/>
      <c r="I86" s="16">
        <v>7850</v>
      </c>
      <c r="J86" s="16"/>
      <c r="K86" s="16">
        <f t="shared" si="1"/>
        <v>978885</v>
      </c>
      <c r="L86" s="16"/>
      <c r="M86" s="16">
        <v>806604</v>
      </c>
      <c r="N86" s="16"/>
      <c r="O86" s="16">
        <v>116185</v>
      </c>
      <c r="P86" s="16"/>
      <c r="Q86" s="16">
        <v>56096</v>
      </c>
      <c r="R86" s="5"/>
      <c r="S86" s="5"/>
      <c r="T86" s="5"/>
      <c r="U86" s="5"/>
      <c r="V86" s="5"/>
      <c r="W86" s="5"/>
    </row>
    <row r="87" spans="1:23" s="6" customFormat="1" ht="13.5" customHeight="1">
      <c r="A87" s="16" t="s">
        <v>84</v>
      </c>
      <c r="B87" s="17"/>
      <c r="C87" s="16">
        <v>0</v>
      </c>
      <c r="D87" s="16"/>
      <c r="E87" s="16">
        <v>75</v>
      </c>
      <c r="F87" s="16"/>
      <c r="G87" s="16">
        <v>5012</v>
      </c>
      <c r="H87" s="16"/>
      <c r="I87" s="16">
        <v>-1254</v>
      </c>
      <c r="J87" s="16"/>
      <c r="K87" s="16">
        <f t="shared" si="1"/>
        <v>3833</v>
      </c>
      <c r="L87" s="16"/>
      <c r="M87" s="16">
        <v>0</v>
      </c>
      <c r="N87" s="16"/>
      <c r="O87" s="16">
        <v>3811</v>
      </c>
      <c r="P87" s="16"/>
      <c r="Q87" s="16">
        <v>22</v>
      </c>
      <c r="R87" s="5"/>
      <c r="S87" s="5"/>
      <c r="T87" s="5"/>
      <c r="U87" s="5"/>
      <c r="V87" s="5"/>
      <c r="W87" s="5"/>
    </row>
    <row r="88" spans="1:23" s="6" customFormat="1" ht="13.5" customHeight="1">
      <c r="A88" s="16" t="s">
        <v>72</v>
      </c>
      <c r="B88" s="17"/>
      <c r="C88" s="16">
        <v>18690</v>
      </c>
      <c r="D88" s="16"/>
      <c r="E88" s="16">
        <v>12109</v>
      </c>
      <c r="F88" s="16"/>
      <c r="G88" s="16">
        <v>56464</v>
      </c>
      <c r="H88" s="16"/>
      <c r="I88" s="16">
        <v>8227</v>
      </c>
      <c r="J88" s="16"/>
      <c r="K88" s="16">
        <f t="shared" si="1"/>
        <v>95490</v>
      </c>
      <c r="L88" s="16"/>
      <c r="M88" s="16">
        <v>30270</v>
      </c>
      <c r="N88" s="16"/>
      <c r="O88" s="16">
        <v>60604</v>
      </c>
      <c r="P88" s="16"/>
      <c r="Q88" s="16">
        <v>4616</v>
      </c>
      <c r="R88" s="5"/>
      <c r="S88" s="5"/>
      <c r="T88" s="5"/>
      <c r="U88" s="5"/>
      <c r="V88" s="5"/>
      <c r="W88" s="5"/>
    </row>
    <row r="89" spans="1:23" s="6" customFormat="1" ht="13.5" customHeight="1">
      <c r="A89" s="16" t="s">
        <v>44</v>
      </c>
      <c r="B89" s="17"/>
      <c r="C89" s="16">
        <v>24715</v>
      </c>
      <c r="D89" s="16"/>
      <c r="E89" s="16">
        <v>232072</v>
      </c>
      <c r="F89" s="16"/>
      <c r="G89" s="16">
        <v>130143</v>
      </c>
      <c r="H89" s="16"/>
      <c r="I89" s="16">
        <v>1944</v>
      </c>
      <c r="J89" s="16"/>
      <c r="K89" s="16">
        <f t="shared" si="1"/>
        <v>388874</v>
      </c>
      <c r="L89" s="16"/>
      <c r="M89" s="16">
        <v>263192</v>
      </c>
      <c r="N89" s="16"/>
      <c r="O89" s="16">
        <v>118901</v>
      </c>
      <c r="P89" s="16"/>
      <c r="Q89" s="16">
        <v>6781</v>
      </c>
      <c r="R89" s="5"/>
      <c r="S89" s="5"/>
      <c r="T89" s="5"/>
      <c r="U89" s="5"/>
      <c r="V89" s="5"/>
      <c r="W89" s="5"/>
    </row>
    <row r="90" spans="1:23" s="6" customFormat="1" ht="13.5" customHeight="1">
      <c r="A90" s="16" t="s">
        <v>88</v>
      </c>
      <c r="B90" s="17"/>
      <c r="C90" s="22">
        <v>132622</v>
      </c>
      <c r="D90" s="22"/>
      <c r="E90" s="22">
        <v>6058</v>
      </c>
      <c r="F90" s="22"/>
      <c r="G90" s="22">
        <v>3348</v>
      </c>
      <c r="H90" s="22"/>
      <c r="I90" s="22">
        <v>5268</v>
      </c>
      <c r="J90" s="22"/>
      <c r="K90" s="16">
        <f t="shared" si="1"/>
        <v>147296</v>
      </c>
      <c r="L90" s="22"/>
      <c r="M90" s="22">
        <v>101510</v>
      </c>
      <c r="N90" s="22"/>
      <c r="O90" s="22">
        <v>22388</v>
      </c>
      <c r="P90" s="22"/>
      <c r="Q90" s="22">
        <v>23398</v>
      </c>
      <c r="R90" s="5"/>
      <c r="S90" s="5"/>
      <c r="T90" s="5"/>
      <c r="U90" s="5"/>
      <c r="V90" s="5"/>
      <c r="W90" s="5"/>
    </row>
    <row r="91" spans="1:23" s="6" customFormat="1" ht="13.5" customHeight="1">
      <c r="A91" s="16" t="s">
        <v>58</v>
      </c>
      <c r="B91" s="17"/>
      <c r="C91" s="21">
        <v>383836</v>
      </c>
      <c r="D91" s="21"/>
      <c r="E91" s="21">
        <v>34481</v>
      </c>
      <c r="F91" s="21"/>
      <c r="G91" s="21">
        <v>59389</v>
      </c>
      <c r="H91" s="21"/>
      <c r="I91" s="21">
        <v>46784</v>
      </c>
      <c r="J91" s="21"/>
      <c r="K91" s="16">
        <f t="shared" si="1"/>
        <v>524490</v>
      </c>
      <c r="L91" s="21"/>
      <c r="M91" s="21">
        <v>367071</v>
      </c>
      <c r="N91" s="21"/>
      <c r="O91" s="21">
        <v>113261</v>
      </c>
      <c r="P91" s="21"/>
      <c r="Q91" s="21">
        <v>44158</v>
      </c>
      <c r="R91" s="5"/>
      <c r="S91" s="5"/>
      <c r="T91" s="5"/>
      <c r="U91" s="5"/>
      <c r="V91" s="5"/>
      <c r="W91" s="5"/>
    </row>
    <row r="92" spans="1:23" s="6" customFormat="1" ht="13.5" customHeight="1">
      <c r="A92" s="16" t="s">
        <v>59</v>
      </c>
      <c r="B92" s="17"/>
      <c r="C92" s="21">
        <v>881281</v>
      </c>
      <c r="D92" s="21"/>
      <c r="E92" s="21">
        <v>0</v>
      </c>
      <c r="F92" s="21"/>
      <c r="G92" s="21">
        <v>31253</v>
      </c>
      <c r="H92" s="21"/>
      <c r="I92" s="21">
        <v>1529</v>
      </c>
      <c r="J92" s="21"/>
      <c r="K92" s="16">
        <f t="shared" si="1"/>
        <v>914063</v>
      </c>
      <c r="L92" s="21"/>
      <c r="M92" s="21">
        <v>773652</v>
      </c>
      <c r="N92" s="21"/>
      <c r="O92" s="21">
        <f>113348-1</f>
        <v>113347</v>
      </c>
      <c r="P92" s="21"/>
      <c r="Q92" s="21">
        <v>27064</v>
      </c>
      <c r="R92" s="5"/>
      <c r="S92" s="5"/>
      <c r="T92" s="5"/>
      <c r="U92" s="5"/>
      <c r="V92" s="5"/>
      <c r="W92" s="5"/>
    </row>
    <row r="93" spans="1:23" s="6" customFormat="1" ht="13.5" customHeight="1">
      <c r="A93" s="16" t="s">
        <v>60</v>
      </c>
      <c r="B93" s="17"/>
      <c r="C93" s="21">
        <v>393306</v>
      </c>
      <c r="D93" s="21"/>
      <c r="E93" s="21">
        <v>49012</v>
      </c>
      <c r="F93" s="21"/>
      <c r="G93" s="21">
        <v>38954</v>
      </c>
      <c r="H93" s="21"/>
      <c r="I93" s="21">
        <v>3538</v>
      </c>
      <c r="J93" s="21"/>
      <c r="K93" s="16">
        <f t="shared" si="1"/>
        <v>484810</v>
      </c>
      <c r="L93" s="21"/>
      <c r="M93" s="21">
        <v>334787</v>
      </c>
      <c r="N93" s="21"/>
      <c r="O93" s="21">
        <f>108654-1</f>
        <v>108653</v>
      </c>
      <c r="P93" s="21"/>
      <c r="Q93" s="21">
        <v>41370</v>
      </c>
      <c r="R93" s="5"/>
      <c r="S93" s="5"/>
      <c r="T93" s="5"/>
      <c r="U93" s="5"/>
      <c r="V93" s="5"/>
      <c r="W93" s="5"/>
    </row>
    <row r="94" spans="1:23" s="6" customFormat="1" ht="13.5" customHeight="1">
      <c r="A94" s="16" t="s">
        <v>61</v>
      </c>
      <c r="B94" s="17"/>
      <c r="C94" s="21">
        <v>915080</v>
      </c>
      <c r="D94" s="21"/>
      <c r="E94" s="21">
        <v>0</v>
      </c>
      <c r="F94" s="21"/>
      <c r="G94" s="21">
        <v>34</v>
      </c>
      <c r="H94" s="21"/>
      <c r="I94" s="21">
        <v>2957</v>
      </c>
      <c r="J94" s="21"/>
      <c r="K94" s="21">
        <f t="shared" si="1"/>
        <v>918071</v>
      </c>
      <c r="L94" s="21"/>
      <c r="M94" s="21">
        <v>845929</v>
      </c>
      <c r="N94" s="21"/>
      <c r="O94" s="21">
        <v>72142</v>
      </c>
      <c r="P94" s="21"/>
      <c r="Q94" s="21">
        <v>0</v>
      </c>
      <c r="R94" s="5"/>
      <c r="S94" s="5"/>
      <c r="T94" s="5"/>
      <c r="U94" s="5"/>
      <c r="V94" s="5"/>
      <c r="W94" s="5"/>
    </row>
    <row r="95" spans="1:23" s="6" customFormat="1" ht="13.5" customHeight="1">
      <c r="A95" s="16" t="s">
        <v>89</v>
      </c>
      <c r="B95" s="17"/>
      <c r="C95" s="21">
        <v>0</v>
      </c>
      <c r="D95" s="21"/>
      <c r="E95" s="21">
        <v>25719</v>
      </c>
      <c r="F95" s="21"/>
      <c r="G95" s="21">
        <v>835</v>
      </c>
      <c r="H95" s="21"/>
      <c r="I95" s="21">
        <v>0</v>
      </c>
      <c r="J95" s="21"/>
      <c r="K95" s="21">
        <f>IF(SUM(C95:I95)=SUM(M95:Q95),SUM(C95:I95),SUM(M95:Q95)-SUM(C95:I95))</f>
        <v>26554</v>
      </c>
      <c r="L95" s="21"/>
      <c r="M95" s="21">
        <v>1530</v>
      </c>
      <c r="N95" s="21"/>
      <c r="O95" s="21">
        <v>23443</v>
      </c>
      <c r="P95" s="21"/>
      <c r="Q95" s="21">
        <v>1581</v>
      </c>
      <c r="R95" s="5"/>
      <c r="S95" s="5"/>
      <c r="T95" s="5"/>
      <c r="U95" s="5"/>
      <c r="V95" s="5"/>
      <c r="W95" s="5"/>
    </row>
    <row r="96" spans="1:23" s="6" customFormat="1" ht="13.5" customHeight="1">
      <c r="A96" s="16" t="s">
        <v>48</v>
      </c>
      <c r="B96" s="17"/>
      <c r="C96" s="21">
        <v>0</v>
      </c>
      <c r="D96" s="21"/>
      <c r="E96" s="21">
        <v>0</v>
      </c>
      <c r="F96" s="21"/>
      <c r="G96" s="21">
        <v>98</v>
      </c>
      <c r="H96" s="21"/>
      <c r="I96" s="21">
        <v>0</v>
      </c>
      <c r="J96" s="21"/>
      <c r="K96" s="31">
        <f>IF(SUM(C96:I96)=SUM(M96:Q96),SUM(C96:I96),SUM(M96:Q96)-SUM(C96:I96))</f>
        <v>98</v>
      </c>
      <c r="L96" s="21"/>
      <c r="M96" s="21">
        <v>0</v>
      </c>
      <c r="N96" s="21"/>
      <c r="O96" s="21">
        <v>98</v>
      </c>
      <c r="P96" s="21"/>
      <c r="Q96" s="21">
        <v>0</v>
      </c>
      <c r="R96" s="5"/>
      <c r="S96" s="5"/>
      <c r="T96" s="5"/>
      <c r="U96" s="5"/>
      <c r="V96" s="5"/>
      <c r="W96" s="5"/>
    </row>
    <row r="97" spans="1:23" s="6" customFormat="1" ht="13.5" customHeight="1">
      <c r="A97" s="20"/>
      <c r="B97" s="17"/>
      <c r="C97" s="28"/>
      <c r="D97" s="16"/>
      <c r="E97" s="28"/>
      <c r="F97" s="16"/>
      <c r="G97" s="28"/>
      <c r="H97" s="16"/>
      <c r="I97" s="28"/>
      <c r="J97" s="16"/>
      <c r="K97" s="16"/>
      <c r="L97" s="16"/>
      <c r="M97" s="28"/>
      <c r="N97" s="16"/>
      <c r="O97" s="28"/>
      <c r="P97" s="16"/>
      <c r="Q97" s="28"/>
      <c r="R97" s="5"/>
      <c r="S97" s="5"/>
      <c r="T97" s="5"/>
      <c r="U97" s="5"/>
      <c r="V97" s="5"/>
      <c r="W97" s="5"/>
    </row>
    <row r="98" spans="1:23" s="6" customFormat="1" ht="13.5" customHeight="1">
      <c r="A98" s="16" t="s">
        <v>22</v>
      </c>
      <c r="B98" s="17" t="s">
        <v>13</v>
      </c>
      <c r="C98" s="18">
        <f>SUM(C61:C96)</f>
        <v>8369894</v>
      </c>
      <c r="D98" s="16"/>
      <c r="E98" s="18">
        <f>SUM(E61:E96)</f>
        <v>2905702</v>
      </c>
      <c r="F98" s="16"/>
      <c r="G98" s="18">
        <f>SUM(G61:G96)</f>
        <v>1964074</v>
      </c>
      <c r="H98" s="16"/>
      <c r="I98" s="18">
        <f>SUM(I61:I96)</f>
        <v>1895348</v>
      </c>
      <c r="J98" s="16"/>
      <c r="K98" s="18">
        <f t="shared" si="1"/>
        <v>15135018</v>
      </c>
      <c r="L98" s="16"/>
      <c r="M98" s="18">
        <f>SUM(M61:M96)</f>
        <v>8943879</v>
      </c>
      <c r="N98" s="16"/>
      <c r="O98" s="18">
        <f>SUM(O61:O96)</f>
        <v>5220344</v>
      </c>
      <c r="P98" s="16"/>
      <c r="Q98" s="18">
        <f>SUM(Q61:Q96)</f>
        <v>970795</v>
      </c>
      <c r="R98" s="5"/>
      <c r="S98" s="5"/>
      <c r="T98" s="5"/>
      <c r="U98" s="5"/>
      <c r="V98" s="5"/>
      <c r="W98" s="5"/>
    </row>
    <row r="99" spans="1:23" s="6" customFormat="1" ht="13.5" customHeight="1">
      <c r="A99" s="16"/>
      <c r="B99" s="17" t="s">
        <v>13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5"/>
      <c r="S99" s="5"/>
      <c r="T99" s="5"/>
      <c r="U99" s="5"/>
      <c r="V99" s="5"/>
      <c r="W99" s="5"/>
    </row>
    <row r="100" spans="1:23" s="6" customFormat="1" ht="13.5" customHeight="1">
      <c r="A100" s="16" t="s">
        <v>20</v>
      </c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5"/>
      <c r="S100" s="5"/>
      <c r="T100" s="5"/>
      <c r="U100" s="5"/>
      <c r="V100" s="5"/>
      <c r="W100" s="5"/>
    </row>
    <row r="101" spans="1:23" s="6" customFormat="1" ht="13.5" customHeight="1">
      <c r="A101" s="16" t="s">
        <v>54</v>
      </c>
      <c r="B101" s="17"/>
      <c r="C101" s="21">
        <v>0</v>
      </c>
      <c r="D101" s="21"/>
      <c r="E101" s="21">
        <v>0</v>
      </c>
      <c r="F101" s="21"/>
      <c r="G101" s="21">
        <v>0</v>
      </c>
      <c r="H101" s="21"/>
      <c r="I101" s="21">
        <v>121928</v>
      </c>
      <c r="J101" s="21"/>
      <c r="K101" s="21">
        <f t="shared" si="1"/>
        <v>121928</v>
      </c>
      <c r="L101" s="21"/>
      <c r="M101" s="21">
        <v>121928</v>
      </c>
      <c r="N101" s="21"/>
      <c r="O101" s="21">
        <v>0</v>
      </c>
      <c r="P101" s="21"/>
      <c r="Q101" s="21">
        <v>0</v>
      </c>
      <c r="R101" s="5"/>
      <c r="S101" s="5"/>
      <c r="T101" s="5"/>
      <c r="U101" s="5"/>
      <c r="V101" s="5"/>
      <c r="W101" s="5"/>
    </row>
    <row r="102" spans="1:23" s="6" customFormat="1" ht="13.5" customHeight="1">
      <c r="A102" s="16" t="s">
        <v>95</v>
      </c>
      <c r="B102" s="17"/>
      <c r="C102" s="31">
        <v>0</v>
      </c>
      <c r="D102" s="21"/>
      <c r="E102" s="31">
        <v>0</v>
      </c>
      <c r="F102" s="21"/>
      <c r="G102" s="31">
        <v>430</v>
      </c>
      <c r="H102" s="21"/>
      <c r="I102" s="31">
        <v>205617</v>
      </c>
      <c r="J102" s="21"/>
      <c r="K102" s="31">
        <f>IF(SUM(C102:I102)=SUM(M102:Q102),SUM(C102:I102),SUM(M102:Q102)-SUM(C102:I102))</f>
        <v>206047</v>
      </c>
      <c r="L102" s="21"/>
      <c r="M102" s="31">
        <v>205617</v>
      </c>
      <c r="N102" s="21"/>
      <c r="O102" s="31">
        <v>430</v>
      </c>
      <c r="P102" s="21"/>
      <c r="Q102" s="31">
        <v>0</v>
      </c>
      <c r="R102" s="5"/>
      <c r="S102" s="5"/>
      <c r="T102" s="5"/>
      <c r="U102" s="5"/>
      <c r="V102" s="5"/>
      <c r="W102" s="5"/>
    </row>
    <row r="103" spans="1:23" s="6" customFormat="1" ht="13.5" customHeight="1">
      <c r="A103" s="16"/>
      <c r="B103" s="17"/>
      <c r="C103" s="21"/>
      <c r="D103" s="16"/>
      <c r="E103" s="21"/>
      <c r="F103" s="16"/>
      <c r="G103" s="21"/>
      <c r="H103" s="16"/>
      <c r="I103" s="21"/>
      <c r="J103" s="16"/>
      <c r="K103" s="21"/>
      <c r="L103" s="16"/>
      <c r="M103" s="21"/>
      <c r="N103" s="16"/>
      <c r="O103" s="21"/>
      <c r="P103" s="16"/>
      <c r="Q103" s="21"/>
      <c r="R103" s="5"/>
      <c r="S103" s="5"/>
      <c r="T103" s="5"/>
      <c r="U103" s="5"/>
      <c r="V103" s="5"/>
      <c r="W103" s="5"/>
    </row>
    <row r="104" spans="1:23" s="6" customFormat="1" ht="13.5" customHeight="1">
      <c r="A104" s="16" t="s">
        <v>23</v>
      </c>
      <c r="B104" s="17"/>
      <c r="C104" s="18">
        <f>SUM(C101:C102)</f>
        <v>0</v>
      </c>
      <c r="D104" s="16"/>
      <c r="E104" s="18">
        <f>SUM(E101:E102)</f>
        <v>0</v>
      </c>
      <c r="F104" s="16"/>
      <c r="G104" s="18">
        <f>SUM(G101:G102)</f>
        <v>430</v>
      </c>
      <c r="H104" s="16"/>
      <c r="I104" s="18">
        <f>SUM(I101:I102)</f>
        <v>327545</v>
      </c>
      <c r="J104" s="16"/>
      <c r="K104" s="18">
        <f t="shared" si="1"/>
        <v>327975</v>
      </c>
      <c r="L104" s="16"/>
      <c r="M104" s="18">
        <f>SUM(M101:M102)</f>
        <v>327545</v>
      </c>
      <c r="N104" s="16"/>
      <c r="O104" s="18">
        <f>SUM(O101:O102)</f>
        <v>430</v>
      </c>
      <c r="P104" s="16"/>
      <c r="Q104" s="18">
        <f>SUM(Q101:Q102)</f>
        <v>0</v>
      </c>
      <c r="R104" s="5"/>
      <c r="S104" s="5"/>
      <c r="T104" s="5"/>
      <c r="U104" s="5"/>
      <c r="V104" s="5"/>
      <c r="W104" s="5"/>
    </row>
    <row r="105" spans="1:23" s="6" customFormat="1" ht="13.5" customHeight="1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5"/>
      <c r="S105" s="5"/>
      <c r="T105" s="5"/>
      <c r="U105" s="5"/>
      <c r="V105" s="5"/>
      <c r="W105" s="5"/>
    </row>
    <row r="106" spans="1:23" s="6" customFormat="1" ht="13.5" customHeight="1">
      <c r="A106" s="16" t="s">
        <v>18</v>
      </c>
      <c r="B106" s="17" t="s">
        <v>13</v>
      </c>
      <c r="C106" s="16" t="s">
        <v>13</v>
      </c>
      <c r="D106" s="16"/>
      <c r="E106" s="16" t="s">
        <v>13</v>
      </c>
      <c r="F106" s="16"/>
      <c r="G106" s="16" t="s">
        <v>13</v>
      </c>
      <c r="H106" s="16"/>
      <c r="I106" s="16" t="s">
        <v>13</v>
      </c>
      <c r="J106" s="16"/>
      <c r="K106" s="16"/>
      <c r="L106" s="16"/>
      <c r="M106" s="16" t="s">
        <v>13</v>
      </c>
      <c r="N106" s="16"/>
      <c r="O106" s="16" t="s">
        <v>13</v>
      </c>
      <c r="P106" s="16"/>
      <c r="Q106" s="16" t="s">
        <v>13</v>
      </c>
      <c r="R106" s="5"/>
      <c r="S106" s="5"/>
      <c r="T106" s="5"/>
      <c r="U106" s="5"/>
      <c r="V106" s="5"/>
      <c r="W106" s="5"/>
    </row>
    <row r="107" spans="1:23" s="6" customFormat="1" ht="13.5" customHeight="1">
      <c r="A107" s="16" t="s">
        <v>62</v>
      </c>
      <c r="B107" s="17"/>
      <c r="C107" s="16">
        <v>0</v>
      </c>
      <c r="D107" s="16"/>
      <c r="E107" s="16">
        <v>0</v>
      </c>
      <c r="F107" s="16"/>
      <c r="G107" s="16">
        <v>0</v>
      </c>
      <c r="H107" s="16"/>
      <c r="I107" s="16">
        <v>109</v>
      </c>
      <c r="J107" s="16"/>
      <c r="K107" s="16">
        <f t="shared" si="1"/>
        <v>109</v>
      </c>
      <c r="L107" s="16"/>
      <c r="M107" s="16">
        <v>0</v>
      </c>
      <c r="N107" s="16"/>
      <c r="O107" s="16">
        <v>109</v>
      </c>
      <c r="P107" s="16"/>
      <c r="Q107" s="16">
        <v>0</v>
      </c>
      <c r="R107" s="5"/>
      <c r="S107" s="5"/>
      <c r="T107" s="5"/>
      <c r="U107" s="5"/>
      <c r="V107" s="5"/>
      <c r="W107" s="5"/>
    </row>
    <row r="108" spans="1:23" s="6" customFormat="1" ht="13.5" customHeight="1">
      <c r="A108" s="16" t="s">
        <v>77</v>
      </c>
      <c r="B108" s="17"/>
      <c r="C108" s="16">
        <v>0</v>
      </c>
      <c r="D108" s="16"/>
      <c r="E108" s="16">
        <v>0</v>
      </c>
      <c r="F108" s="16"/>
      <c r="G108" s="16">
        <v>0</v>
      </c>
      <c r="H108" s="16"/>
      <c r="I108" s="16">
        <v>6768</v>
      </c>
      <c r="J108" s="16"/>
      <c r="K108" s="16">
        <f t="shared" si="1"/>
        <v>6768</v>
      </c>
      <c r="L108" s="16"/>
      <c r="M108" s="16">
        <v>0</v>
      </c>
      <c r="N108" s="16"/>
      <c r="O108" s="16">
        <v>6768</v>
      </c>
      <c r="P108" s="16"/>
      <c r="Q108" s="16">
        <v>0</v>
      </c>
      <c r="R108" s="5"/>
      <c r="S108" s="5"/>
      <c r="T108" s="5"/>
      <c r="U108" s="5"/>
      <c r="V108" s="5"/>
      <c r="W108" s="5"/>
    </row>
    <row r="109" spans="1:23" s="6" customFormat="1" ht="13.5" customHeight="1">
      <c r="A109" s="16" t="s">
        <v>69</v>
      </c>
      <c r="B109" s="17" t="s">
        <v>13</v>
      </c>
      <c r="C109" s="16">
        <v>0</v>
      </c>
      <c r="D109" s="16"/>
      <c r="E109" s="16">
        <v>0</v>
      </c>
      <c r="F109" s="16"/>
      <c r="G109" s="16">
        <v>89477</v>
      </c>
      <c r="H109" s="16"/>
      <c r="I109" s="16">
        <f>143503+3</f>
        <v>143506</v>
      </c>
      <c r="J109" s="16"/>
      <c r="K109" s="16">
        <f t="shared" si="1"/>
        <v>232983</v>
      </c>
      <c r="L109" s="16"/>
      <c r="M109" s="16">
        <v>103091</v>
      </c>
      <c r="N109" s="16"/>
      <c r="O109" s="16">
        <f>129888+4</f>
        <v>129892</v>
      </c>
      <c r="P109" s="16"/>
      <c r="Q109" s="16">
        <v>0</v>
      </c>
      <c r="R109" s="5"/>
      <c r="S109" s="5"/>
      <c r="T109" s="5"/>
      <c r="U109" s="5"/>
      <c r="V109" s="5"/>
      <c r="W109" s="5"/>
    </row>
    <row r="110" spans="1:23" s="6" customFormat="1" ht="13.5" customHeight="1">
      <c r="A110" s="16" t="s">
        <v>63</v>
      </c>
      <c r="B110" s="17" t="s">
        <v>13</v>
      </c>
      <c r="C110" s="21">
        <v>0</v>
      </c>
      <c r="D110" s="16"/>
      <c r="E110" s="21">
        <v>0</v>
      </c>
      <c r="F110" s="16"/>
      <c r="G110" s="21">
        <v>0</v>
      </c>
      <c r="H110" s="16"/>
      <c r="I110" s="21">
        <v>3086518</v>
      </c>
      <c r="J110" s="16"/>
      <c r="K110" s="21">
        <f t="shared" si="1"/>
        <v>3086518</v>
      </c>
      <c r="L110" s="16"/>
      <c r="M110" s="21">
        <v>138175</v>
      </c>
      <c r="N110" s="16"/>
      <c r="O110" s="21">
        <v>2948343</v>
      </c>
      <c r="P110" s="16"/>
      <c r="Q110" s="21">
        <v>0</v>
      </c>
      <c r="R110" s="5"/>
      <c r="S110" s="5"/>
      <c r="T110" s="5"/>
      <c r="U110" s="5"/>
      <c r="V110" s="5"/>
      <c r="W110" s="5"/>
    </row>
    <row r="111" spans="1:23" s="6" customFormat="1" ht="13.5" customHeight="1">
      <c r="A111" s="16" t="s">
        <v>82</v>
      </c>
      <c r="B111" s="17"/>
      <c r="C111" s="21">
        <v>0</v>
      </c>
      <c r="D111" s="16"/>
      <c r="E111" s="21">
        <v>0</v>
      </c>
      <c r="F111" s="16"/>
      <c r="G111" s="21">
        <v>0</v>
      </c>
      <c r="H111" s="16"/>
      <c r="I111" s="21">
        <v>18173</v>
      </c>
      <c r="J111" s="16"/>
      <c r="K111" s="31">
        <f t="shared" si="1"/>
        <v>18173</v>
      </c>
      <c r="L111" s="16"/>
      <c r="M111" s="21">
        <v>473</v>
      </c>
      <c r="N111" s="16"/>
      <c r="O111" s="21">
        <v>17700</v>
      </c>
      <c r="P111" s="16"/>
      <c r="Q111" s="21">
        <v>0</v>
      </c>
      <c r="R111" s="5"/>
      <c r="S111" s="5"/>
      <c r="T111" s="5"/>
      <c r="U111" s="5"/>
      <c r="V111" s="5"/>
      <c r="W111" s="5"/>
    </row>
    <row r="112" spans="1:23" s="6" customFormat="1" ht="13.5" customHeight="1">
      <c r="A112" s="16"/>
      <c r="B112" s="17"/>
      <c r="C112" s="28"/>
      <c r="D112" s="16"/>
      <c r="E112" s="28"/>
      <c r="F112" s="16"/>
      <c r="G112" s="28"/>
      <c r="H112" s="16"/>
      <c r="I112" s="28"/>
      <c r="J112" s="16"/>
      <c r="K112" s="16"/>
      <c r="L112" s="16"/>
      <c r="M112" s="28"/>
      <c r="N112" s="16"/>
      <c r="O112" s="28"/>
      <c r="P112" s="16"/>
      <c r="Q112" s="28"/>
      <c r="R112" s="5"/>
      <c r="S112" s="5"/>
      <c r="T112" s="5"/>
      <c r="U112" s="5"/>
      <c r="V112" s="5"/>
      <c r="W112" s="5"/>
    </row>
    <row r="113" spans="1:23" s="6" customFormat="1" ht="13.5" customHeight="1">
      <c r="A113" s="16" t="s">
        <v>24</v>
      </c>
      <c r="B113" s="17" t="s">
        <v>13</v>
      </c>
      <c r="C113" s="18">
        <f>SUM(C107:C111)</f>
        <v>0</v>
      </c>
      <c r="D113" s="16"/>
      <c r="E113" s="18">
        <f>SUM(E107:E111)</f>
        <v>0</v>
      </c>
      <c r="F113" s="16"/>
      <c r="G113" s="18">
        <f>SUM(G107:G111)</f>
        <v>89477</v>
      </c>
      <c r="H113" s="16"/>
      <c r="I113" s="18">
        <f>SUM(I107:I111)</f>
        <v>3255074</v>
      </c>
      <c r="J113" s="16"/>
      <c r="K113" s="18">
        <f t="shared" si="1"/>
        <v>3344551</v>
      </c>
      <c r="L113" s="16"/>
      <c r="M113" s="18">
        <f>SUM(M107:M111)</f>
        <v>241739</v>
      </c>
      <c r="N113" s="16"/>
      <c r="O113" s="18">
        <f>SUM(O107:O111)</f>
        <v>3102812</v>
      </c>
      <c r="P113" s="16"/>
      <c r="Q113" s="18">
        <f>SUM(Q107:Q111)</f>
        <v>0</v>
      </c>
      <c r="R113" s="5"/>
      <c r="S113" s="5"/>
      <c r="T113" s="5"/>
      <c r="U113" s="5"/>
      <c r="V113" s="5"/>
      <c r="W113" s="5"/>
    </row>
    <row r="114" spans="1:23" s="6" customFormat="1" ht="13.5" customHeight="1">
      <c r="A114" s="16"/>
      <c r="B114" s="17" t="s">
        <v>13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5"/>
      <c r="S114" s="5"/>
      <c r="T114" s="5"/>
      <c r="U114" s="5"/>
      <c r="V114" s="5"/>
      <c r="W114" s="5"/>
    </row>
    <row r="115" spans="1:23" s="6" customFormat="1" ht="13.5" customHeight="1">
      <c r="A115" s="16" t="s">
        <v>14</v>
      </c>
      <c r="B115" s="17" t="s">
        <v>13</v>
      </c>
      <c r="C115" s="18">
        <v>0</v>
      </c>
      <c r="D115" s="16"/>
      <c r="E115" s="18">
        <v>0</v>
      </c>
      <c r="F115" s="16"/>
      <c r="G115" s="18">
        <v>21350</v>
      </c>
      <c r="H115" s="16"/>
      <c r="I115" s="18">
        <v>0</v>
      </c>
      <c r="J115" s="16"/>
      <c r="K115" s="18">
        <f t="shared" si="1"/>
        <v>21350</v>
      </c>
      <c r="L115" s="16"/>
      <c r="M115" s="18">
        <v>0</v>
      </c>
      <c r="N115" s="16"/>
      <c r="O115" s="18">
        <v>21350</v>
      </c>
      <c r="P115" s="16"/>
      <c r="Q115" s="18">
        <v>0</v>
      </c>
      <c r="R115" s="5"/>
      <c r="S115" s="5"/>
      <c r="T115" s="5"/>
      <c r="U115" s="5"/>
      <c r="V115" s="5"/>
      <c r="W115" s="5"/>
    </row>
    <row r="116" spans="1:23" s="6" customFormat="1" ht="13.5" customHeight="1">
      <c r="A116" s="16"/>
      <c r="B116" s="17" t="s">
        <v>13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5"/>
      <c r="S116" s="5"/>
      <c r="T116" s="5"/>
      <c r="U116" s="5"/>
      <c r="V116" s="5"/>
      <c r="W116" s="5"/>
    </row>
    <row r="117" spans="1:23" s="6" customFormat="1" ht="13.5" customHeight="1">
      <c r="A117" s="16" t="s">
        <v>73</v>
      </c>
      <c r="B117" s="17" t="s">
        <v>13</v>
      </c>
      <c r="C117" s="32">
        <f>SUM(C115,C113,C104,C98,C58)</f>
        <v>13990201</v>
      </c>
      <c r="D117" s="21"/>
      <c r="E117" s="32">
        <f>SUM(E115,E113,E104,E98,E58)</f>
        <v>10030603</v>
      </c>
      <c r="F117" s="21"/>
      <c r="G117" s="32">
        <f>SUM(G115,G113,G104,G98,G58)</f>
        <v>8170113</v>
      </c>
      <c r="H117" s="21"/>
      <c r="I117" s="32">
        <f>SUM(I115,I113,I104,I98,I58)</f>
        <v>11797329</v>
      </c>
      <c r="J117" s="21"/>
      <c r="K117" s="18">
        <f t="shared" si="1"/>
        <v>43988246</v>
      </c>
      <c r="L117" s="21"/>
      <c r="M117" s="32">
        <f>SUM(M115,M113,M104,M98,M58)</f>
        <v>24711734</v>
      </c>
      <c r="N117" s="21"/>
      <c r="O117" s="32">
        <f>SUM(O115,O113,O104,O98,O58)</f>
        <v>16288977</v>
      </c>
      <c r="P117" s="21"/>
      <c r="Q117" s="32">
        <f>SUM(Q115,Q113,Q104,Q98,Q58)</f>
        <v>2987535</v>
      </c>
      <c r="R117" s="5"/>
      <c r="S117" s="5"/>
      <c r="T117" s="5"/>
      <c r="U117" s="5"/>
      <c r="V117" s="5"/>
      <c r="W117" s="5"/>
    </row>
    <row r="118" spans="1:23" s="6" customFormat="1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29"/>
      <c r="L118" s="29"/>
      <c r="M118" s="16"/>
      <c r="N118" s="29"/>
      <c r="O118" s="16"/>
      <c r="P118" s="29"/>
      <c r="Q118" s="16"/>
      <c r="R118" s="5"/>
      <c r="S118" s="5"/>
      <c r="T118" s="5"/>
      <c r="U118" s="5"/>
      <c r="V118" s="5"/>
      <c r="W118" s="5"/>
    </row>
    <row r="119" spans="1:23" s="6" customFormat="1" ht="14.25" thickBot="1">
      <c r="A119" s="16" t="s">
        <v>74</v>
      </c>
      <c r="B119" s="16"/>
      <c r="C119" s="33">
        <f>+C117</f>
        <v>13990201</v>
      </c>
      <c r="D119" s="29"/>
      <c r="E119" s="33">
        <f>+E117</f>
        <v>10030603</v>
      </c>
      <c r="F119" s="29"/>
      <c r="G119" s="33">
        <f>+G117</f>
        <v>8170113</v>
      </c>
      <c r="H119" s="29"/>
      <c r="I119" s="33">
        <f>+I117</f>
        <v>11797329</v>
      </c>
      <c r="J119" s="16"/>
      <c r="K119" s="33">
        <f t="shared" si="1"/>
        <v>43988246</v>
      </c>
      <c r="L119" s="29"/>
      <c r="M119" s="33">
        <f>+M117</f>
        <v>24711734</v>
      </c>
      <c r="N119" s="29"/>
      <c r="O119" s="33">
        <f>+O117</f>
        <v>16288977</v>
      </c>
      <c r="P119" s="29"/>
      <c r="Q119" s="33">
        <f>+Q117</f>
        <v>2987535</v>
      </c>
      <c r="R119" s="5"/>
      <c r="S119" s="5"/>
      <c r="T119" s="5"/>
      <c r="U119" s="5"/>
      <c r="V119" s="5"/>
      <c r="W119" s="5"/>
    </row>
    <row r="120" ht="12.75" thickTop="1"/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</sheetData>
  <sheetProtection/>
  <mergeCells count="6">
    <mergeCell ref="C10:I10"/>
    <mergeCell ref="C4:O4"/>
    <mergeCell ref="C3:Q3"/>
    <mergeCell ref="C5:Q5"/>
    <mergeCell ref="C6:Q6"/>
    <mergeCell ref="A3:A7"/>
  </mergeCells>
  <conditionalFormatting sqref="A14:IV119">
    <cfRule type="expression" priority="1" dxfId="0" stopIfTrue="1">
      <formula>MOD(ROW(),2)=1</formula>
    </cfRule>
  </conditionalFormatting>
  <printOptions horizontalCentered="1"/>
  <pageMargins left="0.25" right="0.25" top="0.57" bottom="0.48" header="0.3" footer="0.3"/>
  <pageSetup fitToHeight="0" horizontalDpi="600" verticalDpi="600" orientation="landscape" scale="89" r:id="rId2"/>
  <headerFooter alignWithMargins="0">
    <oddFooter>&amp;R&amp;"Goudy Old Style,Regular"Page &amp;P of &amp;N</oddFooter>
  </headerFooter>
  <rowBreaks count="2" manualBreakCount="2">
    <brk id="51" max="16" man="1"/>
    <brk id="8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fssadmin</cp:lastModifiedBy>
  <cp:lastPrinted>2012-10-02T20:39:43Z</cp:lastPrinted>
  <dcterms:created xsi:type="dcterms:W3CDTF">2002-09-19T17:26:38Z</dcterms:created>
  <dcterms:modified xsi:type="dcterms:W3CDTF">2012-10-02T20:40:31Z</dcterms:modified>
  <cp:category/>
  <cp:version/>
  <cp:contentType/>
  <cp:contentStatus/>
</cp:coreProperties>
</file>