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<sst xmlns="http://schemas.openxmlformats.org/spreadsheetml/2006/main" count="119" uniqueCount="81">
  <si>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</si>
  <si>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</si>
  <si>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</si>
  <si>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</si>
  <si>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</si>
  <si>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</si>
  <si>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</si>
  <si>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</si>
  <si>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</si>
  <si>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</si>
  <si>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</si>
  <si>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</si>
  <si>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</si>
  <si>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</si>
  <si>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</si>
  <si>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</si>
  <si>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</si>
  <si>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</si>
  <si>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</si>
  <si>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</si>
  <si>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</si>
  <si>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</si>
  <si>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</si>
  <si>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</si>
  <si>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</si>
  <si>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</si>
  <si>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Management information system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</si>
  <si>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</si>
  <si>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</si>
  <si>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</si>
  <si>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</si>
  <si>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</si>
  <si>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</si>
  <si>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</si>
  <si>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</si>
  <si>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</si>
  <si>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</si>
  <si>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</si>
  <si>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</si>
  <si>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</si>
  <si>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    Biological sciences</t>
  </si>
  <si>
    <t xml:space="preserve">     Mathematics and physical sciences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</si>
  <si>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</si>
  <si>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</si>
  <si>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</si>
  <si>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</si>
  <si>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</si>
  <si>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</si>
  <si>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</si>
  <si>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</si>
  <si>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</si>
  <si>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</si>
  <si>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 Arts, english, and humanities</t>
  </si>
  <si>
    <t xml:space="preserve">   Office of the Chancellor</t>
  </si>
  <si>
    <t xml:space="preserve">   LSUA downtown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</si>
  <si>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</si>
  <si>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</si>
  <si>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</si>
  <si>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</si>
  <si>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Education</t>
  </si>
  <si>
    <t xml:space="preserve">        Total research</t>
  </si>
  <si>
    <t xml:space="preserve">   Alterations and repairs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</si>
  <si>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</si>
  <si>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</si>
  <si>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</si>
  <si>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</si>
  <si>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</si>
  <si>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Community service - youth programs</t>
  </si>
  <si>
    <t xml:space="preserve">  </t>
  </si>
  <si>
    <t xml:space="preserve">    Interdisciplinary</t>
  </si>
  <si>
    <t xml:space="preserve">   Institutional advancement</t>
  </si>
  <si>
    <t xml:space="preserve">         Educational and general expenditures</t>
  </si>
  <si>
    <t>For the year ended June 30, 2012</t>
  </si>
  <si>
    <t xml:space="preserve">   Other</t>
  </si>
  <si>
    <t xml:space="preserve">   Campus Security</t>
  </si>
  <si>
    <t xml:space="preserve">   Interdisciplinary</t>
  </si>
  <si>
    <t xml:space="preserve">   Liberal arts</t>
  </si>
  <si>
    <t xml:space="preserve">   Science</t>
  </si>
  <si>
    <t xml:space="preserve">   Nonmandatory transfers -</t>
  </si>
  <si>
    <t xml:space="preserve">   Mandatory transfers -</t>
  </si>
  <si>
    <t xml:space="preserve">    Principal and interest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</si>
</sst>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3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7" fontId="6" fillId="0" borderId="13" xfId="45" applyNumberFormat="1" applyFont="1" applyFill="1" applyBorder="1" applyAlignment="1">
      <alignment vertical="center"/>
    </xf>
    <xf numFmtId="165" fontId="48" fillId="0" borderId="0" xfId="44" applyNumberFormat="1" applyFont="1" applyAlignment="1" applyProtection="1">
      <alignment vertic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7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showGridLines="0" tabSelected="1" zoomScalePageLayoutView="0" workbookViewId="0" topLeftCell="A1">
      <selection activeCell="C5" sqref="C5:Q5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3.4218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1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1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3"/>
      <c r="B3" s="10"/>
      <c r="C3" s="32" t="s">
        <v>63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8.25" customHeight="1">
      <c r="A4" s="33"/>
      <c r="B4" s="13"/>
      <c r="C4" s="32"/>
      <c r="D4" s="32"/>
      <c r="E4" s="32"/>
      <c r="F4" s="32"/>
      <c r="G4" s="32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3"/>
      <c r="B5" s="10"/>
      <c r="C5" s="32" t="s">
        <v>62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6.5">
      <c r="A6" s="33"/>
      <c r="B6" s="10"/>
      <c r="C6" s="32" t="s">
        <v>72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0.5" customHeight="1">
      <c r="A7" s="33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  <c r="P7" s="6"/>
      <c r="Q7" s="6"/>
    </row>
    <row r="8" spans="1:17" ht="12.75">
      <c r="A8" s="31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  <c r="P8" s="4"/>
      <c r="Q8" s="4"/>
    </row>
    <row r="10" spans="1:17" ht="13.5">
      <c r="A10" s="19"/>
      <c r="B10" s="19"/>
      <c r="C10" s="20" t="s">
        <v>0</v>
      </c>
      <c r="D10" s="20"/>
      <c r="E10" s="20"/>
      <c r="F10" s="20"/>
      <c r="G10" s="20"/>
      <c r="H10" s="20"/>
      <c r="I10" s="20"/>
      <c r="J10" s="19"/>
      <c r="K10" s="19"/>
      <c r="L10" s="19"/>
      <c r="M10" s="20" t="s">
        <v>1</v>
      </c>
      <c r="N10" s="20"/>
      <c r="O10" s="20"/>
      <c r="P10" s="20"/>
      <c r="Q10" s="20"/>
    </row>
    <row r="11" spans="1:17" ht="13.5">
      <c r="A11" s="19"/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3.5">
      <c r="A12" s="19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 t="s">
        <v>2</v>
      </c>
      <c r="N12" s="21"/>
      <c r="O12" s="21"/>
      <c r="P12" s="21"/>
      <c r="Q12" s="21" t="s">
        <v>64</v>
      </c>
    </row>
    <row r="13" spans="1:17" ht="13.5">
      <c r="A13" s="19"/>
      <c r="B13" s="19"/>
      <c r="C13" s="22" t="s">
        <v>3</v>
      </c>
      <c r="D13" s="21"/>
      <c r="E13" s="22" t="s">
        <v>4</v>
      </c>
      <c r="F13" s="21"/>
      <c r="G13" s="22" t="s">
        <v>5</v>
      </c>
      <c r="H13" s="21"/>
      <c r="I13" s="22" t="s">
        <v>6</v>
      </c>
      <c r="J13" s="21"/>
      <c r="K13" s="22" t="s">
        <v>7</v>
      </c>
      <c r="L13" s="21"/>
      <c r="M13" s="22" t="s">
        <v>8</v>
      </c>
      <c r="N13" s="21"/>
      <c r="O13" s="22" t="s">
        <v>9</v>
      </c>
      <c r="P13" s="21"/>
      <c r="Q13" s="22" t="s">
        <v>10</v>
      </c>
    </row>
    <row r="14" spans="1:17" ht="13.5">
      <c r="A14" s="19"/>
      <c r="B14" s="19"/>
      <c r="C14" s="23"/>
      <c r="D14" s="21"/>
      <c r="E14" s="23"/>
      <c r="F14" s="21"/>
      <c r="G14" s="23"/>
      <c r="H14" s="21"/>
      <c r="I14" s="23"/>
      <c r="J14" s="21"/>
      <c r="K14" s="23"/>
      <c r="L14" s="21"/>
      <c r="M14" s="23"/>
      <c r="N14" s="21"/>
      <c r="O14" s="23"/>
      <c r="P14" s="21"/>
      <c r="Q14" s="23"/>
    </row>
    <row r="15" spans="1:17" s="3" customFormat="1" ht="13.5">
      <c r="A15" s="24" t="s">
        <v>50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3" customFormat="1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3" customFormat="1" ht="13.5">
      <c r="A17" s="24" t="s">
        <v>39</v>
      </c>
      <c r="B17" s="2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3" customFormat="1" ht="13.5">
      <c r="A18" s="24" t="s">
        <v>12</v>
      </c>
      <c r="B18" s="2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5"/>
      <c r="Q18" s="15"/>
    </row>
    <row r="19" spans="1:17" s="5" customFormat="1" ht="13.5">
      <c r="A19" s="25" t="s">
        <v>52</v>
      </c>
      <c r="B19" s="25"/>
      <c r="C19" s="14">
        <v>0</v>
      </c>
      <c r="D19" s="25"/>
      <c r="E19" s="14">
        <v>790</v>
      </c>
      <c r="F19" s="25"/>
      <c r="G19" s="14">
        <v>329</v>
      </c>
      <c r="H19" s="25"/>
      <c r="I19" s="14">
        <v>0</v>
      </c>
      <c r="J19" s="25"/>
      <c r="K19" s="14">
        <f>IF(SUM(C19:I19)=SUM(M19:Q19),SUM(C19:I19),SUM(M19:Q19)-SUM(C19:I19))</f>
        <v>1119</v>
      </c>
      <c r="L19" s="25"/>
      <c r="M19" s="14">
        <v>752</v>
      </c>
      <c r="N19" s="14"/>
      <c r="O19" s="14">
        <v>329</v>
      </c>
      <c r="P19" s="14"/>
      <c r="Q19" s="14">
        <v>38</v>
      </c>
    </row>
    <row r="20" spans="1:17" s="3" customFormat="1" ht="13.5">
      <c r="A20" s="24" t="s">
        <v>40</v>
      </c>
      <c r="B20" s="24"/>
      <c r="C20" s="15">
        <v>0</v>
      </c>
      <c r="D20" s="15"/>
      <c r="E20" s="15">
        <v>1496</v>
      </c>
      <c r="F20" s="15"/>
      <c r="G20" s="15">
        <v>0</v>
      </c>
      <c r="H20" s="15"/>
      <c r="I20" s="15">
        <v>0</v>
      </c>
      <c r="J20" s="15"/>
      <c r="K20" s="15">
        <f aca="true" t="shared" si="0" ref="K20:K82">IF(SUM(C20:I20)=SUM(M20:Q20),SUM(C20:I20),SUM(M20:Q20)-SUM(C20:I20))</f>
        <v>1496</v>
      </c>
      <c r="L20" s="15"/>
      <c r="M20" s="15">
        <v>1425</v>
      </c>
      <c r="N20" s="15"/>
      <c r="O20" s="15">
        <v>0</v>
      </c>
      <c r="P20" s="15"/>
      <c r="Q20" s="15">
        <v>71</v>
      </c>
    </row>
    <row r="21" spans="1:17" s="3" customFormat="1" ht="13.5">
      <c r="A21" s="24" t="s">
        <v>41</v>
      </c>
      <c r="B21" s="24"/>
      <c r="C21" s="17">
        <v>19</v>
      </c>
      <c r="D21" s="15"/>
      <c r="E21" s="17">
        <v>0</v>
      </c>
      <c r="F21" s="15"/>
      <c r="G21" s="17">
        <v>0</v>
      </c>
      <c r="H21" s="15"/>
      <c r="I21" s="17">
        <v>0</v>
      </c>
      <c r="J21" s="15"/>
      <c r="K21" s="17">
        <f t="shared" si="0"/>
        <v>19</v>
      </c>
      <c r="L21" s="15"/>
      <c r="M21" s="17">
        <v>0</v>
      </c>
      <c r="N21" s="15"/>
      <c r="O21" s="17">
        <v>19</v>
      </c>
      <c r="P21" s="15"/>
      <c r="Q21" s="17">
        <v>0</v>
      </c>
    </row>
    <row r="22" spans="1:17" s="3" customFormat="1" ht="13.5">
      <c r="A22" s="24" t="s">
        <v>37</v>
      </c>
      <c r="B22" s="24"/>
      <c r="C22" s="18">
        <f>SUM(C19:C21)</f>
        <v>19</v>
      </c>
      <c r="D22" s="15"/>
      <c r="E22" s="18">
        <f>SUM(E19:E21)</f>
        <v>2286</v>
      </c>
      <c r="F22" s="15"/>
      <c r="G22" s="18">
        <f>SUM(G19:G21)</f>
        <v>329</v>
      </c>
      <c r="H22" s="15"/>
      <c r="I22" s="18">
        <f>SUM(I19:I21)</f>
        <v>0</v>
      </c>
      <c r="J22" s="15"/>
      <c r="K22" s="18">
        <f t="shared" si="0"/>
        <v>2634</v>
      </c>
      <c r="L22" s="15"/>
      <c r="M22" s="18">
        <f>SUM(M19:M21)</f>
        <v>2177</v>
      </c>
      <c r="N22" s="15"/>
      <c r="O22" s="18">
        <f>SUM(O19:O21)</f>
        <v>348</v>
      </c>
      <c r="P22" s="15"/>
      <c r="Q22" s="18">
        <f>SUM(Q19:Q21)</f>
        <v>109</v>
      </c>
    </row>
    <row r="23" spans="1:17" s="3" customFormat="1" ht="13.5">
      <c r="A23" s="24"/>
      <c r="B23" s="24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</row>
    <row r="24" spans="1:17" s="3" customFormat="1" ht="13.5">
      <c r="A24" s="24" t="s">
        <v>14</v>
      </c>
      <c r="B24" s="24"/>
      <c r="C24" s="17">
        <v>0</v>
      </c>
      <c r="D24" s="16"/>
      <c r="E24" s="17">
        <v>0</v>
      </c>
      <c r="F24" s="16"/>
      <c r="G24" s="17">
        <v>0</v>
      </c>
      <c r="H24" s="16"/>
      <c r="I24" s="17">
        <v>85011</v>
      </c>
      <c r="J24" s="16"/>
      <c r="K24" s="17">
        <f t="shared" si="0"/>
        <v>85011</v>
      </c>
      <c r="L24" s="16"/>
      <c r="M24" s="17">
        <v>29101</v>
      </c>
      <c r="N24" s="16"/>
      <c r="O24" s="17">
        <v>55910</v>
      </c>
      <c r="P24" s="16"/>
      <c r="Q24" s="17">
        <v>0</v>
      </c>
    </row>
    <row r="25" spans="1:17" s="3" customFormat="1" ht="13.5">
      <c r="A25" s="24"/>
      <c r="B25" s="2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3" customFormat="1" ht="13.5">
      <c r="A26" s="24" t="s">
        <v>15</v>
      </c>
      <c r="B26" s="24" t="s">
        <v>11</v>
      </c>
      <c r="C26" s="17">
        <v>126628</v>
      </c>
      <c r="D26" s="16"/>
      <c r="E26" s="17">
        <v>0</v>
      </c>
      <c r="F26" s="16"/>
      <c r="G26" s="17">
        <v>0</v>
      </c>
      <c r="H26" s="16"/>
      <c r="I26" s="17">
        <v>0</v>
      </c>
      <c r="J26" s="16"/>
      <c r="K26" s="17">
        <f t="shared" si="0"/>
        <v>126628</v>
      </c>
      <c r="L26" s="16"/>
      <c r="M26" s="17">
        <v>17185</v>
      </c>
      <c r="N26" s="16"/>
      <c r="O26" s="17">
        <f>109442+1</f>
        <v>109443</v>
      </c>
      <c r="P26" s="16"/>
      <c r="Q26" s="17">
        <v>0</v>
      </c>
    </row>
    <row r="27" spans="1:17" s="3" customFormat="1" ht="13.5">
      <c r="A27" s="24" t="s">
        <v>68</v>
      </c>
      <c r="B27" s="2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3" customFormat="1" ht="13.5">
      <c r="A28" s="24" t="s">
        <v>75</v>
      </c>
      <c r="B28" s="24"/>
      <c r="C28" s="17">
        <v>0</v>
      </c>
      <c r="D28" s="16"/>
      <c r="E28" s="17">
        <v>0</v>
      </c>
      <c r="F28" s="16"/>
      <c r="G28" s="17">
        <v>16822</v>
      </c>
      <c r="H28" s="16"/>
      <c r="I28" s="17">
        <v>9519</v>
      </c>
      <c r="J28" s="16"/>
      <c r="K28" s="17">
        <f t="shared" si="0"/>
        <v>26341</v>
      </c>
      <c r="L28" s="16"/>
      <c r="M28" s="17">
        <v>21000</v>
      </c>
      <c r="N28" s="16"/>
      <c r="O28" s="17">
        <v>5341</v>
      </c>
      <c r="P28" s="16"/>
      <c r="Q28" s="17">
        <v>0</v>
      </c>
    </row>
    <row r="29" spans="1:17" s="3" customFormat="1" ht="13.5">
      <c r="A29" s="24"/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3" customFormat="1" ht="13.5">
      <c r="A30" s="24" t="s">
        <v>76</v>
      </c>
      <c r="B30" s="24"/>
      <c r="C30" s="17">
        <v>0</v>
      </c>
      <c r="D30" s="16"/>
      <c r="E30" s="17">
        <v>0</v>
      </c>
      <c r="F30" s="16"/>
      <c r="G30" s="17">
        <v>6100</v>
      </c>
      <c r="H30" s="16"/>
      <c r="I30" s="17">
        <v>8950</v>
      </c>
      <c r="J30" s="16"/>
      <c r="K30" s="17">
        <f t="shared" si="0"/>
        <v>15050</v>
      </c>
      <c r="L30" s="16"/>
      <c r="M30" s="17">
        <v>10500</v>
      </c>
      <c r="N30" s="16"/>
      <c r="O30" s="17">
        <f>4551-1</f>
        <v>4550</v>
      </c>
      <c r="P30" s="16"/>
      <c r="Q30" s="17">
        <v>0</v>
      </c>
    </row>
    <row r="31" spans="1:17" s="3" customFormat="1" ht="13.5">
      <c r="A31" s="24"/>
      <c r="B31" s="24"/>
      <c r="C31" s="16"/>
      <c r="D31" s="16"/>
      <c r="E31" s="16"/>
      <c r="F31" s="16"/>
      <c r="G31" s="16"/>
      <c r="H31" s="16"/>
      <c r="I31" s="16"/>
      <c r="J31" s="16"/>
      <c r="K31" s="15"/>
      <c r="L31" s="16"/>
      <c r="M31" s="16"/>
      <c r="N31" s="16"/>
      <c r="O31" s="16"/>
      <c r="P31" s="16"/>
      <c r="Q31" s="16"/>
    </row>
    <row r="32" spans="1:17" s="3" customFormat="1" ht="13.5">
      <c r="A32" s="24" t="s">
        <v>16</v>
      </c>
      <c r="B32" s="24" t="s">
        <v>11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3" customFormat="1" ht="13.5">
      <c r="A33" s="24" t="s">
        <v>17</v>
      </c>
      <c r="B33" s="24"/>
      <c r="C33" s="15">
        <v>0</v>
      </c>
      <c r="D33" s="15"/>
      <c r="E33" s="15">
        <v>1918</v>
      </c>
      <c r="F33" s="15"/>
      <c r="G33" s="15">
        <v>26890</v>
      </c>
      <c r="H33" s="15"/>
      <c r="I33" s="15">
        <v>21061</v>
      </c>
      <c r="J33" s="15"/>
      <c r="K33" s="15">
        <f t="shared" si="0"/>
        <v>49869</v>
      </c>
      <c r="L33" s="15"/>
      <c r="M33" s="15">
        <v>48827</v>
      </c>
      <c r="N33" s="15"/>
      <c r="O33" s="15">
        <f>952-1</f>
        <v>951</v>
      </c>
      <c r="P33" s="15"/>
      <c r="Q33" s="15">
        <v>91</v>
      </c>
    </row>
    <row r="34" spans="1:17" s="3" customFormat="1" ht="13.5">
      <c r="A34" s="24" t="s">
        <v>18</v>
      </c>
      <c r="B34" s="24"/>
      <c r="C34" s="15">
        <v>282239</v>
      </c>
      <c r="D34" s="15"/>
      <c r="E34" s="15">
        <v>1012</v>
      </c>
      <c r="F34" s="15"/>
      <c r="G34" s="15">
        <v>18601</v>
      </c>
      <c r="H34" s="15"/>
      <c r="I34" s="15">
        <v>0</v>
      </c>
      <c r="J34" s="15"/>
      <c r="K34" s="15">
        <f t="shared" si="0"/>
        <v>301852</v>
      </c>
      <c r="L34" s="15"/>
      <c r="M34" s="15">
        <v>159725</v>
      </c>
      <c r="N34" s="15"/>
      <c r="O34" s="15">
        <v>131119</v>
      </c>
      <c r="P34" s="15"/>
      <c r="Q34" s="15">
        <v>11008</v>
      </c>
    </row>
    <row r="35" spans="1:17" s="3" customFormat="1" ht="13.5">
      <c r="A35" s="24" t="s">
        <v>69</v>
      </c>
      <c r="B35" s="24"/>
      <c r="C35" s="15">
        <v>0</v>
      </c>
      <c r="D35" s="15"/>
      <c r="E35" s="15">
        <v>0</v>
      </c>
      <c r="F35" s="15"/>
      <c r="G35" s="15">
        <v>3978</v>
      </c>
      <c r="H35" s="15"/>
      <c r="I35" s="15">
        <v>0</v>
      </c>
      <c r="J35" s="15"/>
      <c r="K35" s="15">
        <f t="shared" si="0"/>
        <v>3978</v>
      </c>
      <c r="L35" s="15"/>
      <c r="M35" s="15">
        <v>0</v>
      </c>
      <c r="N35" s="15"/>
      <c r="O35" s="15">
        <v>3978</v>
      </c>
      <c r="P35" s="15"/>
      <c r="Q35" s="15">
        <v>0</v>
      </c>
    </row>
    <row r="36" spans="1:17" s="3" customFormat="1" ht="13.5">
      <c r="A36" s="24" t="s">
        <v>19</v>
      </c>
      <c r="B36" s="24"/>
      <c r="C36" s="17">
        <v>-25997</v>
      </c>
      <c r="D36" s="15"/>
      <c r="E36" s="17">
        <v>0</v>
      </c>
      <c r="F36" s="15"/>
      <c r="G36" s="17">
        <v>116711</v>
      </c>
      <c r="H36" s="15"/>
      <c r="I36" s="17">
        <v>10397</v>
      </c>
      <c r="J36" s="15"/>
      <c r="K36" s="17">
        <f t="shared" si="0"/>
        <v>101111</v>
      </c>
      <c r="L36" s="15"/>
      <c r="M36" s="17">
        <v>97905</v>
      </c>
      <c r="N36" s="15"/>
      <c r="O36" s="17">
        <v>3206</v>
      </c>
      <c r="P36" s="15"/>
      <c r="Q36" s="17">
        <v>0</v>
      </c>
    </row>
    <row r="37" spans="1:17" s="3" customFormat="1" ht="13.5">
      <c r="A37" s="24" t="s">
        <v>13</v>
      </c>
      <c r="B37" s="24"/>
      <c r="C37" s="18">
        <f>SUM(C33:C36)</f>
        <v>256242</v>
      </c>
      <c r="D37" s="15"/>
      <c r="E37" s="18">
        <f>SUM(E33:E36)</f>
        <v>2930</v>
      </c>
      <c r="F37" s="15"/>
      <c r="G37" s="18">
        <f>SUM(G33:G36)</f>
        <v>166180</v>
      </c>
      <c r="H37" s="15"/>
      <c r="I37" s="18">
        <f>SUM(I33:I36)</f>
        <v>31458</v>
      </c>
      <c r="J37" s="15"/>
      <c r="K37" s="18">
        <f t="shared" si="0"/>
        <v>456810</v>
      </c>
      <c r="L37" s="15"/>
      <c r="M37" s="18">
        <f>SUM(M33:M36)</f>
        <v>306457</v>
      </c>
      <c r="N37" s="15"/>
      <c r="O37" s="18">
        <f>SUM(O33:O36)</f>
        <v>139254</v>
      </c>
      <c r="P37" s="15"/>
      <c r="Q37" s="18">
        <f>SUM(Q33:Q36)</f>
        <v>11099</v>
      </c>
    </row>
    <row r="38" spans="1:17" s="3" customFormat="1" ht="13.5">
      <c r="A38" s="24"/>
      <c r="B38" s="24"/>
      <c r="C38" s="16"/>
      <c r="D38" s="16"/>
      <c r="E38" s="16"/>
      <c r="F38" s="16"/>
      <c r="G38" s="16"/>
      <c r="H38" s="16"/>
      <c r="I38" s="16"/>
      <c r="J38" s="16"/>
      <c r="K38" s="15"/>
      <c r="L38" s="16"/>
      <c r="M38" s="16"/>
      <c r="N38" s="16"/>
      <c r="O38" s="16"/>
      <c r="P38" s="16"/>
      <c r="Q38" s="16"/>
    </row>
    <row r="39" spans="1:17" s="3" customFormat="1" ht="13.5">
      <c r="A39" s="24" t="s">
        <v>77</v>
      </c>
      <c r="B39" s="24"/>
      <c r="C39" s="17">
        <v>0</v>
      </c>
      <c r="D39" s="16"/>
      <c r="E39" s="17">
        <v>0</v>
      </c>
      <c r="F39" s="16"/>
      <c r="G39" s="17">
        <v>3045</v>
      </c>
      <c r="H39" s="16"/>
      <c r="I39" s="17">
        <v>5900</v>
      </c>
      <c r="J39" s="16"/>
      <c r="K39" s="17">
        <f t="shared" si="0"/>
        <v>8945</v>
      </c>
      <c r="L39" s="16"/>
      <c r="M39" s="17">
        <v>7000</v>
      </c>
      <c r="N39" s="16"/>
      <c r="O39" s="17">
        <v>1945</v>
      </c>
      <c r="P39" s="16"/>
      <c r="Q39" s="17">
        <v>0</v>
      </c>
    </row>
    <row r="40" spans="1:17" s="3" customFormat="1" ht="13.5">
      <c r="A40" s="24"/>
      <c r="B40" s="24"/>
      <c r="C40" s="16"/>
      <c r="D40" s="16"/>
      <c r="E40" s="16"/>
      <c r="F40" s="16"/>
      <c r="G40" s="16"/>
      <c r="H40" s="16"/>
      <c r="I40" s="16"/>
      <c r="J40" s="16"/>
      <c r="K40" s="15"/>
      <c r="L40" s="16"/>
      <c r="M40" s="16"/>
      <c r="N40" s="16"/>
      <c r="O40" s="16"/>
      <c r="P40" s="16"/>
      <c r="Q40" s="16"/>
    </row>
    <row r="41" spans="1:17" s="3" customFormat="1" ht="13.5">
      <c r="A41" s="24" t="s">
        <v>20</v>
      </c>
      <c r="B41" s="24"/>
      <c r="C41" s="17">
        <v>0</v>
      </c>
      <c r="D41" s="15"/>
      <c r="E41" s="17">
        <v>0</v>
      </c>
      <c r="F41" s="15"/>
      <c r="G41" s="17">
        <v>0</v>
      </c>
      <c r="H41" s="15"/>
      <c r="I41" s="17">
        <v>400602</v>
      </c>
      <c r="J41" s="15"/>
      <c r="K41" s="17">
        <f t="shared" si="0"/>
        <v>400602</v>
      </c>
      <c r="L41" s="15"/>
      <c r="M41" s="17">
        <v>98467</v>
      </c>
      <c r="N41" s="15"/>
      <c r="O41" s="17">
        <f>302136-1</f>
        <v>302135</v>
      </c>
      <c r="P41" s="15"/>
      <c r="Q41" s="17">
        <v>0</v>
      </c>
    </row>
    <row r="42" spans="1:17" s="3" customFormat="1" ht="13.5">
      <c r="A42" s="24"/>
      <c r="B42" s="2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3" customFormat="1" ht="13.5">
      <c r="A43" s="24" t="s">
        <v>29</v>
      </c>
      <c r="B43" s="24" t="s">
        <v>11</v>
      </c>
      <c r="C43" s="17">
        <f>SUM(C22+C24+C26+C37+C41+C39+C30+C28)</f>
        <v>382889</v>
      </c>
      <c r="D43" s="15"/>
      <c r="E43" s="17">
        <f>SUM(E22+E24+E26+E37+E41+E39+E30+E28)</f>
        <v>5216</v>
      </c>
      <c r="F43" s="15"/>
      <c r="G43" s="17">
        <f>SUM(G22+G24+G26+G37+G41+G39+G30+G28)</f>
        <v>192476</v>
      </c>
      <c r="H43" s="15"/>
      <c r="I43" s="17">
        <f>SUM(I22+I24+I26+I37+I41+I39+I30+I28)</f>
        <v>541440</v>
      </c>
      <c r="J43" s="15"/>
      <c r="K43" s="17">
        <f t="shared" si="0"/>
        <v>1122021</v>
      </c>
      <c r="L43" s="15"/>
      <c r="M43" s="17">
        <f>SUM(M22+M24+M26+M37+M41+M39+M30+M28)</f>
        <v>491887</v>
      </c>
      <c r="N43" s="16"/>
      <c r="O43" s="17">
        <f>SUM(O22+O24+O26+O37+O41+O39+O30+O28)</f>
        <v>618926</v>
      </c>
      <c r="P43" s="16"/>
      <c r="Q43" s="17">
        <f>SUM(Q22+Q24+Q26+Q37+Q41+Q39+Q30+Q28)</f>
        <v>11208</v>
      </c>
    </row>
    <row r="44" spans="1:17" s="3" customFormat="1" ht="13.5">
      <c r="A44" s="24"/>
      <c r="B44" s="24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6"/>
      <c r="O44" s="16"/>
      <c r="P44" s="16"/>
      <c r="Q44" s="16"/>
    </row>
    <row r="45" spans="1:17" s="3" customFormat="1" ht="13.5">
      <c r="A45" s="24" t="s">
        <v>57</v>
      </c>
      <c r="B45" s="24"/>
      <c r="C45" s="16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6"/>
      <c r="O45" s="16"/>
      <c r="P45" s="16"/>
      <c r="Q45" s="16"/>
    </row>
    <row r="46" spans="1:17" s="3" customFormat="1" ht="13.5">
      <c r="A46" s="24" t="s">
        <v>58</v>
      </c>
      <c r="B46" s="24"/>
      <c r="C46" s="16">
        <v>167</v>
      </c>
      <c r="D46" s="15"/>
      <c r="E46" s="16">
        <v>0</v>
      </c>
      <c r="F46" s="15"/>
      <c r="G46" s="16">
        <v>0</v>
      </c>
      <c r="H46" s="15"/>
      <c r="I46" s="16">
        <v>0</v>
      </c>
      <c r="J46" s="15"/>
      <c r="K46" s="16">
        <f t="shared" si="0"/>
        <v>167</v>
      </c>
      <c r="L46" s="15"/>
      <c r="M46" s="16">
        <v>120</v>
      </c>
      <c r="N46" s="16"/>
      <c r="O46" s="16">
        <v>47</v>
      </c>
      <c r="P46" s="16"/>
      <c r="Q46" s="16">
        <v>0</v>
      </c>
    </row>
    <row r="47" spans="1:17" s="3" customFormat="1" ht="13.5">
      <c r="A47" s="24" t="s">
        <v>59</v>
      </c>
      <c r="B47" s="24"/>
      <c r="C47" s="17">
        <v>295</v>
      </c>
      <c r="D47" s="15"/>
      <c r="E47" s="17">
        <v>0</v>
      </c>
      <c r="F47" s="15"/>
      <c r="G47" s="17">
        <v>0</v>
      </c>
      <c r="H47" s="15"/>
      <c r="I47" s="17">
        <v>0</v>
      </c>
      <c r="J47" s="15"/>
      <c r="K47" s="17">
        <f t="shared" si="0"/>
        <v>295</v>
      </c>
      <c r="L47" s="15"/>
      <c r="M47" s="17">
        <v>0</v>
      </c>
      <c r="N47" s="16"/>
      <c r="O47" s="17">
        <v>295</v>
      </c>
      <c r="P47" s="16"/>
      <c r="Q47" s="17">
        <v>0</v>
      </c>
    </row>
    <row r="48" spans="1:17" s="3" customFormat="1" ht="13.5">
      <c r="A48" s="24"/>
      <c r="B48" s="24"/>
      <c r="C48" s="16"/>
      <c r="D48" s="15"/>
      <c r="E48" s="16"/>
      <c r="F48" s="15"/>
      <c r="G48" s="16"/>
      <c r="H48" s="15"/>
      <c r="I48" s="16"/>
      <c r="J48" s="15"/>
      <c r="K48" s="16"/>
      <c r="L48" s="15"/>
      <c r="M48" s="16"/>
      <c r="N48" s="16"/>
      <c r="O48" s="16"/>
      <c r="P48" s="16"/>
      <c r="Q48" s="16"/>
    </row>
    <row r="49" spans="1:17" s="3" customFormat="1" ht="13.5">
      <c r="A49" s="24" t="s">
        <v>60</v>
      </c>
      <c r="B49" s="24"/>
      <c r="C49" s="26">
        <f>SUM(C46:C48)</f>
        <v>462</v>
      </c>
      <c r="D49" s="15"/>
      <c r="E49" s="26">
        <f>SUM(E46:E48)</f>
        <v>0</v>
      </c>
      <c r="F49" s="15"/>
      <c r="G49" s="26">
        <f>SUM(G46:G48)</f>
        <v>0</v>
      </c>
      <c r="H49" s="15"/>
      <c r="I49" s="26">
        <f>SUM(I46:I48)</f>
        <v>0</v>
      </c>
      <c r="J49" s="15"/>
      <c r="K49" s="26">
        <f t="shared" si="0"/>
        <v>462</v>
      </c>
      <c r="L49" s="15"/>
      <c r="M49" s="26">
        <f>SUM(M46:M48)</f>
        <v>120</v>
      </c>
      <c r="N49" s="16"/>
      <c r="O49" s="26">
        <f>SUM(O46:O48)</f>
        <v>342</v>
      </c>
      <c r="P49" s="16"/>
      <c r="Q49" s="26">
        <f>SUM(Q46:Q48)</f>
        <v>0</v>
      </c>
    </row>
    <row r="50" spans="1:17" s="3" customFormat="1" ht="13.5">
      <c r="A50" s="24"/>
      <c r="B50" s="24"/>
      <c r="C50" s="16"/>
      <c r="D50" s="15"/>
      <c r="E50" s="16"/>
      <c r="F50" s="15"/>
      <c r="G50" s="16"/>
      <c r="H50" s="15"/>
      <c r="I50" s="16"/>
      <c r="J50" s="15"/>
      <c r="K50" s="15"/>
      <c r="L50" s="15"/>
      <c r="M50" s="16"/>
      <c r="N50" s="15"/>
      <c r="O50" s="16"/>
      <c r="P50" s="15"/>
      <c r="Q50" s="16"/>
    </row>
    <row r="51" spans="1:17" s="3" customFormat="1" ht="13.5">
      <c r="A51" s="24" t="s">
        <v>42</v>
      </c>
      <c r="B51" s="24"/>
      <c r="C51" s="16"/>
      <c r="D51" s="15"/>
      <c r="E51" s="16"/>
      <c r="F51" s="15"/>
      <c r="G51" s="16"/>
      <c r="H51" s="15"/>
      <c r="I51" s="16"/>
      <c r="J51" s="15"/>
      <c r="K51" s="15"/>
      <c r="L51" s="15"/>
      <c r="M51" s="16"/>
      <c r="N51" s="15"/>
      <c r="O51" s="16"/>
      <c r="P51" s="15"/>
      <c r="Q51" s="16"/>
    </row>
    <row r="52" spans="1:17" s="3" customFormat="1" ht="13.5">
      <c r="A52" s="24" t="s">
        <v>67</v>
      </c>
      <c r="B52" s="24"/>
      <c r="C52" s="16">
        <v>0</v>
      </c>
      <c r="D52" s="15"/>
      <c r="E52" s="16">
        <v>0</v>
      </c>
      <c r="F52" s="15"/>
      <c r="G52" s="16">
        <v>39186</v>
      </c>
      <c r="H52" s="15"/>
      <c r="I52" s="16">
        <v>0</v>
      </c>
      <c r="J52" s="15"/>
      <c r="K52" s="15">
        <f t="shared" si="0"/>
        <v>39186</v>
      </c>
      <c r="L52" s="15"/>
      <c r="M52" s="16">
        <v>4805</v>
      </c>
      <c r="N52" s="15"/>
      <c r="O52" s="16">
        <v>34381</v>
      </c>
      <c r="P52" s="15"/>
      <c r="Q52" s="16">
        <v>0</v>
      </c>
    </row>
    <row r="53" spans="1:17" s="3" customFormat="1" ht="13.5">
      <c r="A53" s="24" t="s">
        <v>14</v>
      </c>
      <c r="B53" s="24"/>
      <c r="C53" s="26">
        <v>5861</v>
      </c>
      <c r="D53" s="15"/>
      <c r="E53" s="26">
        <v>0</v>
      </c>
      <c r="F53" s="15"/>
      <c r="G53" s="26">
        <v>0</v>
      </c>
      <c r="H53" s="15"/>
      <c r="I53" s="26">
        <v>0</v>
      </c>
      <c r="J53" s="15"/>
      <c r="K53" s="26">
        <f t="shared" si="0"/>
        <v>5861</v>
      </c>
      <c r="L53" s="15"/>
      <c r="M53" s="26">
        <v>0</v>
      </c>
      <c r="N53" s="15"/>
      <c r="O53" s="26">
        <v>5861</v>
      </c>
      <c r="P53" s="15"/>
      <c r="Q53" s="26">
        <v>0</v>
      </c>
    </row>
    <row r="54" spans="1:17" s="3" customFormat="1" ht="13.5">
      <c r="A54" s="24"/>
      <c r="B54" s="24"/>
      <c r="C54" s="16"/>
      <c r="D54" s="15"/>
      <c r="E54" s="16"/>
      <c r="F54" s="15"/>
      <c r="G54" s="16"/>
      <c r="H54" s="15"/>
      <c r="I54" s="16"/>
      <c r="J54" s="15"/>
      <c r="K54" s="15"/>
      <c r="L54" s="15"/>
      <c r="M54" s="16"/>
      <c r="N54" s="15"/>
      <c r="O54" s="16"/>
      <c r="P54" s="15"/>
      <c r="Q54" s="16"/>
    </row>
    <row r="55" spans="1:17" s="3" customFormat="1" ht="13.5">
      <c r="A55" s="24" t="s">
        <v>30</v>
      </c>
      <c r="B55" s="24"/>
      <c r="C55" s="17">
        <f>SUM(C52:C53)</f>
        <v>5861</v>
      </c>
      <c r="D55" s="15"/>
      <c r="E55" s="17">
        <f>SUM(E52:E53)</f>
        <v>0</v>
      </c>
      <c r="F55" s="15"/>
      <c r="G55" s="17">
        <f>SUM(G52:G53)</f>
        <v>39186</v>
      </c>
      <c r="H55" s="15"/>
      <c r="I55" s="17">
        <f>SUM(I52:I53)</f>
        <v>0</v>
      </c>
      <c r="J55" s="15"/>
      <c r="K55" s="17">
        <f t="shared" si="0"/>
        <v>45047</v>
      </c>
      <c r="L55" s="15"/>
      <c r="M55" s="17">
        <f>SUM(M52:M53)</f>
        <v>4805</v>
      </c>
      <c r="N55" s="15"/>
      <c r="O55" s="17">
        <f>SUM(O52:O53)</f>
        <v>40242</v>
      </c>
      <c r="P55" s="15"/>
      <c r="Q55" s="17">
        <f>SUM(Q52:Q53)</f>
        <v>0</v>
      </c>
    </row>
    <row r="56" spans="1:17" s="3" customFormat="1" ht="13.5">
      <c r="A56" s="24"/>
      <c r="B56" s="24" t="s">
        <v>11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3" customFormat="1" ht="13.5">
      <c r="A57" s="24" t="s">
        <v>43</v>
      </c>
      <c r="B57" s="24" t="s">
        <v>11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3" customFormat="1" ht="13.5">
      <c r="A58" s="24" t="s">
        <v>51</v>
      </c>
      <c r="B58" s="24"/>
      <c r="C58" s="15">
        <v>0</v>
      </c>
      <c r="D58" s="15"/>
      <c r="E58" s="15">
        <v>3420</v>
      </c>
      <c r="F58" s="15"/>
      <c r="G58" s="15">
        <v>0</v>
      </c>
      <c r="H58" s="15"/>
      <c r="I58" s="15">
        <v>0</v>
      </c>
      <c r="J58" s="15"/>
      <c r="K58" s="15">
        <f t="shared" si="0"/>
        <v>3420</v>
      </c>
      <c r="L58" s="15"/>
      <c r="M58" s="15">
        <v>3257</v>
      </c>
      <c r="N58" s="15"/>
      <c r="O58" s="15">
        <v>0</v>
      </c>
      <c r="P58" s="15"/>
      <c r="Q58" s="15">
        <v>163</v>
      </c>
    </row>
    <row r="59" spans="1:17" s="4" customFormat="1" ht="13.5">
      <c r="A59" s="27" t="s">
        <v>21</v>
      </c>
      <c r="B59" s="27" t="s">
        <v>11</v>
      </c>
      <c r="C59" s="16">
        <v>0</v>
      </c>
      <c r="D59" s="16"/>
      <c r="E59" s="16">
        <v>7710</v>
      </c>
      <c r="F59" s="16"/>
      <c r="G59" s="16">
        <v>0</v>
      </c>
      <c r="H59" s="16"/>
      <c r="I59" s="16">
        <v>0</v>
      </c>
      <c r="J59" s="16"/>
      <c r="K59" s="15">
        <f t="shared" si="0"/>
        <v>7710</v>
      </c>
      <c r="L59" s="16"/>
      <c r="M59" s="16">
        <v>7343</v>
      </c>
      <c r="N59" s="16"/>
      <c r="O59" s="16">
        <v>0</v>
      </c>
      <c r="P59" s="16"/>
      <c r="Q59" s="16">
        <v>367</v>
      </c>
    </row>
    <row r="60" spans="1:17" s="4" customFormat="1" ht="13.5">
      <c r="A60" s="27" t="s">
        <v>54</v>
      </c>
      <c r="B60" s="27" t="s">
        <v>11</v>
      </c>
      <c r="C60" s="16">
        <v>0</v>
      </c>
      <c r="D60" s="16"/>
      <c r="E60" s="16">
        <v>0</v>
      </c>
      <c r="F60" s="16"/>
      <c r="G60" s="16">
        <v>598</v>
      </c>
      <c r="H60" s="16"/>
      <c r="I60" s="16">
        <v>0</v>
      </c>
      <c r="J60" s="16"/>
      <c r="K60" s="16">
        <f t="shared" si="0"/>
        <v>598</v>
      </c>
      <c r="L60" s="16"/>
      <c r="M60" s="16">
        <v>0</v>
      </c>
      <c r="N60" s="16"/>
      <c r="O60" s="16">
        <v>598</v>
      </c>
      <c r="P60" s="16"/>
      <c r="Q60" s="16">
        <v>0</v>
      </c>
    </row>
    <row r="61" spans="1:17" s="4" customFormat="1" ht="13.5">
      <c r="A61" s="27" t="s">
        <v>65</v>
      </c>
      <c r="B61" s="27"/>
      <c r="C61" s="17">
        <v>0</v>
      </c>
      <c r="D61" s="16"/>
      <c r="E61" s="17">
        <v>0</v>
      </c>
      <c r="F61" s="16"/>
      <c r="G61" s="17">
        <v>0</v>
      </c>
      <c r="H61" s="16"/>
      <c r="I61" s="17">
        <v>22454</v>
      </c>
      <c r="J61" s="16"/>
      <c r="K61" s="17">
        <f t="shared" si="0"/>
        <v>22454</v>
      </c>
      <c r="L61" s="16"/>
      <c r="M61" s="17">
        <v>22454</v>
      </c>
      <c r="N61" s="16"/>
      <c r="O61" s="17">
        <v>0</v>
      </c>
      <c r="P61" s="16"/>
      <c r="Q61" s="17">
        <v>0</v>
      </c>
    </row>
    <row r="62" spans="1:17" s="3" customFormat="1" ht="13.5">
      <c r="A62" s="24"/>
      <c r="B62" s="24" t="s">
        <v>11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s="3" customFormat="1" ht="13.5">
      <c r="A63" s="24" t="s">
        <v>31</v>
      </c>
      <c r="B63" s="24" t="s">
        <v>11</v>
      </c>
      <c r="C63" s="17">
        <f>SUM(C58:C61)</f>
        <v>0</v>
      </c>
      <c r="D63" s="15"/>
      <c r="E63" s="17">
        <f>SUM(E58:E61)</f>
        <v>11130</v>
      </c>
      <c r="F63" s="15"/>
      <c r="G63" s="17">
        <f>SUM(G58:G61)</f>
        <v>598</v>
      </c>
      <c r="H63" s="15"/>
      <c r="I63" s="17">
        <f>SUM(I58:I61)</f>
        <v>22454</v>
      </c>
      <c r="J63" s="15"/>
      <c r="K63" s="17">
        <f t="shared" si="0"/>
        <v>34182</v>
      </c>
      <c r="L63" s="15"/>
      <c r="M63" s="17">
        <f>SUM(M58:M61)</f>
        <v>33054</v>
      </c>
      <c r="N63" s="15"/>
      <c r="O63" s="17">
        <f>SUM(O58:O61)</f>
        <v>598</v>
      </c>
      <c r="P63" s="15"/>
      <c r="Q63" s="17">
        <f>SUM(Q58:Q61)</f>
        <v>530</v>
      </c>
    </row>
    <row r="64" spans="1:17" s="3" customFormat="1" ht="13.5">
      <c r="A64" s="24"/>
      <c r="B64" s="24" t="s">
        <v>11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s="3" customFormat="1" ht="13.5">
      <c r="A65" s="24" t="s">
        <v>44</v>
      </c>
      <c r="B65" s="24" t="s">
        <v>11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3" customFormat="1" ht="13.5">
      <c r="A66" s="24" t="s">
        <v>22</v>
      </c>
      <c r="B66" s="24" t="s">
        <v>11</v>
      </c>
      <c r="C66" s="15">
        <v>14436</v>
      </c>
      <c r="D66" s="15"/>
      <c r="E66" s="15">
        <v>0</v>
      </c>
      <c r="F66" s="15"/>
      <c r="G66" s="15">
        <v>0</v>
      </c>
      <c r="H66" s="15"/>
      <c r="I66" s="15">
        <v>0</v>
      </c>
      <c r="J66" s="15"/>
      <c r="K66" s="15">
        <f t="shared" si="0"/>
        <v>14436</v>
      </c>
      <c r="L66" s="15"/>
      <c r="M66" s="15">
        <v>0</v>
      </c>
      <c r="N66" s="15"/>
      <c r="O66" s="15">
        <v>14436</v>
      </c>
      <c r="P66" s="15"/>
      <c r="Q66" s="15">
        <v>0</v>
      </c>
    </row>
    <row r="67" spans="1:17" s="3" customFormat="1" ht="13.5">
      <c r="A67" s="24" t="s">
        <v>66</v>
      </c>
      <c r="B67" s="24"/>
      <c r="C67" s="15">
        <v>0</v>
      </c>
      <c r="D67" s="15"/>
      <c r="E67" s="15">
        <v>0</v>
      </c>
      <c r="F67" s="15"/>
      <c r="G67" s="15">
        <v>0</v>
      </c>
      <c r="H67" s="15"/>
      <c r="I67" s="15">
        <v>19563</v>
      </c>
      <c r="J67" s="15"/>
      <c r="K67" s="15">
        <f t="shared" si="0"/>
        <v>19563</v>
      </c>
      <c r="L67" s="15"/>
      <c r="M67" s="15">
        <v>708</v>
      </c>
      <c r="N67" s="15"/>
      <c r="O67" s="15">
        <v>18855</v>
      </c>
      <c r="P67" s="15"/>
      <c r="Q67" s="15">
        <v>0</v>
      </c>
    </row>
    <row r="68" spans="1:17" s="3" customFormat="1" ht="13.5">
      <c r="A68" s="24" t="s">
        <v>73</v>
      </c>
      <c r="B68" s="24"/>
      <c r="C68" s="15">
        <v>0</v>
      </c>
      <c r="D68" s="15"/>
      <c r="E68" s="15">
        <v>0</v>
      </c>
      <c r="F68" s="15"/>
      <c r="G68" s="15">
        <v>30196</v>
      </c>
      <c r="H68" s="15"/>
      <c r="I68" s="15">
        <v>0</v>
      </c>
      <c r="J68" s="15"/>
      <c r="K68" s="15">
        <f t="shared" si="0"/>
        <v>30196</v>
      </c>
      <c r="L68" s="15"/>
      <c r="M68" s="15">
        <v>30196</v>
      </c>
      <c r="N68" s="15"/>
      <c r="O68" s="15">
        <v>0</v>
      </c>
      <c r="P68" s="15"/>
      <c r="Q68" s="15">
        <v>0</v>
      </c>
    </row>
    <row r="69" spans="1:17" s="3" customFormat="1" ht="13.5">
      <c r="A69" s="24" t="s">
        <v>38</v>
      </c>
      <c r="B69" s="24" t="s">
        <v>11</v>
      </c>
      <c r="C69" s="15">
        <v>0</v>
      </c>
      <c r="D69" s="15"/>
      <c r="E69" s="15">
        <v>0</v>
      </c>
      <c r="F69" s="15"/>
      <c r="G69" s="15">
        <v>28451</v>
      </c>
      <c r="H69" s="15"/>
      <c r="I69" s="15">
        <v>89708</v>
      </c>
      <c r="J69" s="15"/>
      <c r="K69" s="15">
        <f t="shared" si="0"/>
        <v>118159</v>
      </c>
      <c r="L69" s="15"/>
      <c r="M69" s="15">
        <v>58316</v>
      </c>
      <c r="N69" s="15"/>
      <c r="O69" s="15">
        <v>59843</v>
      </c>
      <c r="P69" s="15"/>
      <c r="Q69" s="15">
        <v>0</v>
      </c>
    </row>
    <row r="70" spans="1:17" s="3" customFormat="1" ht="13.5">
      <c r="A70" s="24" t="s">
        <v>23</v>
      </c>
      <c r="B70" s="24"/>
      <c r="C70" s="15">
        <v>0</v>
      </c>
      <c r="D70" s="15"/>
      <c r="E70" s="15">
        <v>23169</v>
      </c>
      <c r="F70" s="15"/>
      <c r="G70" s="15">
        <v>0</v>
      </c>
      <c r="H70" s="15"/>
      <c r="I70" s="15">
        <v>0</v>
      </c>
      <c r="J70" s="15"/>
      <c r="K70" s="15">
        <f t="shared" si="0"/>
        <v>23169</v>
      </c>
      <c r="L70" s="15"/>
      <c r="M70" s="15">
        <v>22065</v>
      </c>
      <c r="N70" s="15"/>
      <c r="O70" s="15">
        <v>0</v>
      </c>
      <c r="P70" s="15"/>
      <c r="Q70" s="15">
        <f>1103+1</f>
        <v>1104</v>
      </c>
    </row>
    <row r="71" spans="1:17" s="3" customFormat="1" ht="13.5">
      <c r="A71" s="24" t="s">
        <v>24</v>
      </c>
      <c r="B71" s="24" t="s">
        <v>11</v>
      </c>
      <c r="C71" s="17">
        <v>0</v>
      </c>
      <c r="D71" s="15"/>
      <c r="E71" s="17">
        <v>0</v>
      </c>
      <c r="F71" s="15"/>
      <c r="G71" s="17">
        <v>0</v>
      </c>
      <c r="H71" s="15"/>
      <c r="I71" s="17">
        <v>45776</v>
      </c>
      <c r="J71" s="15"/>
      <c r="K71" s="17">
        <f t="shared" si="0"/>
        <v>45776</v>
      </c>
      <c r="L71" s="15"/>
      <c r="M71" s="17">
        <v>17881</v>
      </c>
      <c r="N71" s="15"/>
      <c r="O71" s="17">
        <v>27895</v>
      </c>
      <c r="P71" s="15"/>
      <c r="Q71" s="17">
        <v>0</v>
      </c>
    </row>
    <row r="72" spans="1:17" s="3" customFormat="1" ht="13.5">
      <c r="A72" s="24"/>
      <c r="B72" s="24" t="s">
        <v>11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s="3" customFormat="1" ht="13.5">
      <c r="A73" s="24" t="s">
        <v>32</v>
      </c>
      <c r="B73" s="24" t="s">
        <v>11</v>
      </c>
      <c r="C73" s="17">
        <f>SUM(C66:C72)</f>
        <v>14436</v>
      </c>
      <c r="D73" s="15"/>
      <c r="E73" s="17">
        <f>SUM(E66:E72)</f>
        <v>23169</v>
      </c>
      <c r="F73" s="15"/>
      <c r="G73" s="17">
        <f>SUM(G66:G72)</f>
        <v>58647</v>
      </c>
      <c r="H73" s="15"/>
      <c r="I73" s="17">
        <f>SUM(I66:I72)</f>
        <v>155047</v>
      </c>
      <c r="J73" s="15"/>
      <c r="K73" s="17">
        <f t="shared" si="0"/>
        <v>251299</v>
      </c>
      <c r="L73" s="15"/>
      <c r="M73" s="17">
        <f>SUM(M66:M72)</f>
        <v>129166</v>
      </c>
      <c r="N73" s="15"/>
      <c r="O73" s="17">
        <f>SUM(O66:O72)</f>
        <v>121029</v>
      </c>
      <c r="P73" s="15"/>
      <c r="Q73" s="17">
        <f>SUM(Q66:Q72)</f>
        <v>1104</v>
      </c>
    </row>
    <row r="74" spans="1:17" s="3" customFormat="1" ht="13.5">
      <c r="A74" s="24"/>
      <c r="B74" s="2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s="3" customFormat="1" ht="13.5">
      <c r="A75" s="24" t="s">
        <v>46</v>
      </c>
      <c r="B75" s="24" t="s">
        <v>11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s="3" customFormat="1" ht="13.5">
      <c r="A76" s="24" t="s">
        <v>25</v>
      </c>
      <c r="B76" s="24" t="s">
        <v>11</v>
      </c>
      <c r="C76" s="15">
        <v>0</v>
      </c>
      <c r="D76" s="15"/>
      <c r="E76" s="15">
        <v>5142</v>
      </c>
      <c r="F76" s="15"/>
      <c r="G76" s="15">
        <v>0</v>
      </c>
      <c r="H76" s="15"/>
      <c r="I76" s="15">
        <v>0</v>
      </c>
      <c r="J76" s="15"/>
      <c r="K76" s="15">
        <f t="shared" si="0"/>
        <v>5142</v>
      </c>
      <c r="L76" s="15"/>
      <c r="M76" s="15">
        <v>4897</v>
      </c>
      <c r="N76" s="15"/>
      <c r="O76" s="15">
        <v>0</v>
      </c>
      <c r="P76" s="15"/>
      <c r="Q76" s="15">
        <v>245</v>
      </c>
    </row>
    <row r="77" spans="1:17" s="3" customFormat="1" ht="13.5">
      <c r="A77" s="24" t="s">
        <v>70</v>
      </c>
      <c r="B77" s="24"/>
      <c r="C77" s="15">
        <v>0</v>
      </c>
      <c r="D77" s="15"/>
      <c r="E77" s="15">
        <v>501</v>
      </c>
      <c r="F77" s="15"/>
      <c r="G77" s="15">
        <v>0</v>
      </c>
      <c r="H77" s="15"/>
      <c r="I77" s="15">
        <v>0</v>
      </c>
      <c r="J77" s="15"/>
      <c r="K77" s="15">
        <f t="shared" si="0"/>
        <v>501</v>
      </c>
      <c r="L77" s="15"/>
      <c r="M77" s="15">
        <v>477</v>
      </c>
      <c r="N77" s="15"/>
      <c r="O77" s="15">
        <v>0</v>
      </c>
      <c r="P77" s="15"/>
      <c r="Q77" s="15">
        <v>24</v>
      </c>
    </row>
    <row r="78" spans="1:17" s="3" customFormat="1" ht="13.5">
      <c r="A78" s="24" t="s">
        <v>26</v>
      </c>
      <c r="B78" s="24"/>
      <c r="C78" s="15">
        <v>0</v>
      </c>
      <c r="D78" s="15"/>
      <c r="E78" s="15">
        <v>247</v>
      </c>
      <c r="F78" s="15"/>
      <c r="G78" s="15">
        <v>0</v>
      </c>
      <c r="H78" s="15"/>
      <c r="I78" s="15">
        <v>0</v>
      </c>
      <c r="J78" s="15"/>
      <c r="K78" s="15">
        <f t="shared" si="0"/>
        <v>247</v>
      </c>
      <c r="L78" s="15"/>
      <c r="M78" s="15">
        <v>236</v>
      </c>
      <c r="N78" s="15"/>
      <c r="O78" s="15">
        <v>0</v>
      </c>
      <c r="P78" s="15"/>
      <c r="Q78" s="15">
        <f>12-1</f>
        <v>11</v>
      </c>
    </row>
    <row r="79" spans="1:17" s="3" customFormat="1" ht="13.5">
      <c r="A79" s="24" t="s">
        <v>53</v>
      </c>
      <c r="B79" s="24" t="s">
        <v>11</v>
      </c>
      <c r="C79" s="15">
        <v>0</v>
      </c>
      <c r="D79" s="15"/>
      <c r="E79" s="15">
        <v>0</v>
      </c>
      <c r="F79" s="15"/>
      <c r="G79" s="15">
        <v>8160</v>
      </c>
      <c r="H79" s="15"/>
      <c r="I79" s="15">
        <v>0</v>
      </c>
      <c r="J79" s="15"/>
      <c r="K79" s="15">
        <f t="shared" si="0"/>
        <v>8160</v>
      </c>
      <c r="L79" s="15"/>
      <c r="M79" s="15">
        <v>5691</v>
      </c>
      <c r="N79" s="15"/>
      <c r="O79" s="15">
        <v>2469</v>
      </c>
      <c r="P79" s="15"/>
      <c r="Q79" s="15">
        <v>0</v>
      </c>
    </row>
    <row r="80" spans="1:17" s="3" customFormat="1" ht="13.5">
      <c r="A80" s="24" t="s">
        <v>27</v>
      </c>
      <c r="B80" s="24"/>
      <c r="C80" s="17">
        <v>0</v>
      </c>
      <c r="D80" s="15"/>
      <c r="E80" s="17">
        <v>3761</v>
      </c>
      <c r="F80" s="15"/>
      <c r="G80" s="17">
        <v>7057</v>
      </c>
      <c r="H80" s="15"/>
      <c r="I80" s="17">
        <v>0</v>
      </c>
      <c r="J80" s="15"/>
      <c r="K80" s="17">
        <f>IF(SUM(C80:I80)=SUM(M80:Q80),SUM(C80:I80),SUM(M80:Q80)-SUM(C80:I80))</f>
        <v>10818</v>
      </c>
      <c r="L80" s="15"/>
      <c r="M80" s="17">
        <v>10581</v>
      </c>
      <c r="N80" s="15"/>
      <c r="O80" s="17">
        <f>57+1</f>
        <v>58</v>
      </c>
      <c r="P80" s="15"/>
      <c r="Q80" s="17">
        <v>179</v>
      </c>
    </row>
    <row r="81" spans="1:17" s="3" customFormat="1" ht="13.5">
      <c r="A81" s="24"/>
      <c r="B81" s="24" t="s">
        <v>11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s="3" customFormat="1" ht="13.5">
      <c r="A82" s="24" t="s">
        <v>33</v>
      </c>
      <c r="B82" s="24" t="s">
        <v>11</v>
      </c>
      <c r="C82" s="17">
        <f>SUM(C76:C80)</f>
        <v>0</v>
      </c>
      <c r="D82" s="15"/>
      <c r="E82" s="17">
        <f>SUM(E76:E80)</f>
        <v>9651</v>
      </c>
      <c r="F82" s="15"/>
      <c r="G82" s="17">
        <f>SUM(G76:G80)</f>
        <v>15217</v>
      </c>
      <c r="H82" s="15"/>
      <c r="I82" s="17">
        <f>SUM(I76:I80)</f>
        <v>0</v>
      </c>
      <c r="J82" s="15"/>
      <c r="K82" s="17">
        <f t="shared" si="0"/>
        <v>24868</v>
      </c>
      <c r="L82" s="15"/>
      <c r="M82" s="17">
        <f>SUM(M76:M80)</f>
        <v>21882</v>
      </c>
      <c r="N82" s="15"/>
      <c r="O82" s="17">
        <f>SUM(O76:O80)</f>
        <v>2527</v>
      </c>
      <c r="P82" s="15"/>
      <c r="Q82" s="17">
        <f>SUM(Q76:Q80)</f>
        <v>459</v>
      </c>
    </row>
    <row r="83" spans="1:17" s="3" customFormat="1" ht="13.5">
      <c r="A83" s="24"/>
      <c r="B83" s="24" t="s">
        <v>11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s="3" customFormat="1" ht="13.5">
      <c r="A84" s="24" t="s">
        <v>45</v>
      </c>
      <c r="B84" s="24" t="s">
        <v>11</v>
      </c>
      <c r="C84" s="16"/>
      <c r="D84" s="15"/>
      <c r="E84" s="16"/>
      <c r="F84" s="15"/>
      <c r="G84" s="16"/>
      <c r="H84" s="15"/>
      <c r="I84" s="16"/>
      <c r="J84" s="15"/>
      <c r="K84" s="15"/>
      <c r="L84" s="15"/>
      <c r="M84" s="16"/>
      <c r="N84" s="15"/>
      <c r="O84" s="16"/>
      <c r="P84" s="15"/>
      <c r="Q84" s="16"/>
    </row>
    <row r="85" spans="1:17" s="3" customFormat="1" ht="13.5">
      <c r="A85" s="24" t="s">
        <v>61</v>
      </c>
      <c r="B85" s="24"/>
      <c r="C85" s="16">
        <v>105645</v>
      </c>
      <c r="D85" s="15"/>
      <c r="E85" s="16">
        <v>0</v>
      </c>
      <c r="F85" s="15"/>
      <c r="G85" s="16">
        <v>0</v>
      </c>
      <c r="H85" s="15"/>
      <c r="I85" s="16">
        <v>0</v>
      </c>
      <c r="J85" s="15"/>
      <c r="K85" s="16">
        <f>IF(SUM(C85:I85)=SUM(M85:Q85),SUM(C85:I85),SUM(M85:Q85)-SUM(C85:I85))</f>
        <v>105645</v>
      </c>
      <c r="L85" s="15"/>
      <c r="M85" s="16">
        <v>325</v>
      </c>
      <c r="N85" s="15"/>
      <c r="O85" s="16">
        <v>105320</v>
      </c>
      <c r="P85" s="15"/>
      <c r="Q85" s="16">
        <v>0</v>
      </c>
    </row>
    <row r="86" spans="1:17" s="3" customFormat="1" ht="13.5">
      <c r="A86" s="24" t="s">
        <v>28</v>
      </c>
      <c r="B86" s="24"/>
      <c r="C86" s="16">
        <v>0</v>
      </c>
      <c r="D86" s="16"/>
      <c r="E86" s="16">
        <v>0</v>
      </c>
      <c r="F86" s="16"/>
      <c r="G86" s="16">
        <v>0</v>
      </c>
      <c r="H86" s="16"/>
      <c r="I86" s="16">
        <f>88085-1</f>
        <v>88084</v>
      </c>
      <c r="J86" s="16"/>
      <c r="K86" s="16">
        <f>IF(SUM(C86:I86)=SUM(M86:Q86),SUM(C86:I86),SUM(M86:Q86)-SUM(C86:I86))</f>
        <v>88084</v>
      </c>
      <c r="L86" s="16"/>
      <c r="M86" s="16">
        <v>0</v>
      </c>
      <c r="N86" s="16"/>
      <c r="O86" s="16">
        <f>88085-1</f>
        <v>88084</v>
      </c>
      <c r="P86" s="16"/>
      <c r="Q86" s="16">
        <v>0</v>
      </c>
    </row>
    <row r="87" spans="1:17" s="3" customFormat="1" ht="13.5">
      <c r="A87" s="24" t="s">
        <v>74</v>
      </c>
      <c r="B87" s="24"/>
      <c r="C87" s="17">
        <v>800</v>
      </c>
      <c r="D87" s="15"/>
      <c r="E87" s="17">
        <v>0</v>
      </c>
      <c r="F87" s="15"/>
      <c r="G87" s="17">
        <v>0</v>
      </c>
      <c r="H87" s="15"/>
      <c r="I87" s="17">
        <v>0</v>
      </c>
      <c r="J87" s="15"/>
      <c r="K87" s="17">
        <f>IF(SUM(C87:I87)=SUM(M87:Q87),SUM(C87:I87),SUM(M87:Q87)-SUM(C87:I87))</f>
        <v>800</v>
      </c>
      <c r="L87" s="15"/>
      <c r="M87" s="17">
        <v>800</v>
      </c>
      <c r="N87" s="15"/>
      <c r="O87" s="17">
        <v>0</v>
      </c>
      <c r="P87" s="15"/>
      <c r="Q87" s="17">
        <v>0</v>
      </c>
    </row>
    <row r="88" spans="1:17" s="3" customFormat="1" ht="13.5">
      <c r="A88" s="24"/>
      <c r="B88" s="2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3" customFormat="1" ht="13.5">
      <c r="A89" s="24" t="s">
        <v>34</v>
      </c>
      <c r="B89" s="24" t="s">
        <v>11</v>
      </c>
      <c r="C89" s="17">
        <f>SUM(C85:C88)</f>
        <v>106445</v>
      </c>
      <c r="D89" s="15"/>
      <c r="E89" s="17">
        <f>SUM(E85:E88)</f>
        <v>0</v>
      </c>
      <c r="F89" s="15"/>
      <c r="G89" s="17">
        <f>SUM(G85:G88)</f>
        <v>0</v>
      </c>
      <c r="H89" s="15"/>
      <c r="I89" s="17">
        <f>SUM(I85:I88)</f>
        <v>88084</v>
      </c>
      <c r="J89" s="15"/>
      <c r="K89" s="17">
        <f>IF(SUM(C89:I89)=SUM(M89:Q89),SUM(C89:I89),SUM(M89:Q89)-SUM(C89:I89))</f>
        <v>194529</v>
      </c>
      <c r="L89" s="15"/>
      <c r="M89" s="17">
        <f>SUM(M85:M88)</f>
        <v>1125</v>
      </c>
      <c r="N89" s="15"/>
      <c r="O89" s="17">
        <f>SUM(O85:O88)</f>
        <v>193404</v>
      </c>
      <c r="P89" s="15"/>
      <c r="Q89" s="17">
        <f>SUM(Q85:Q88)</f>
        <v>0</v>
      </c>
    </row>
    <row r="90" spans="1:17" s="3" customFormat="1" ht="13.5">
      <c r="A90" s="24"/>
      <c r="B90" s="24" t="s">
        <v>11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s="3" customFormat="1" ht="13.5">
      <c r="A91" s="24" t="s">
        <v>47</v>
      </c>
      <c r="B91" s="24" t="s">
        <v>11</v>
      </c>
      <c r="C91" s="17">
        <v>0</v>
      </c>
      <c r="D91" s="15"/>
      <c r="E91" s="17">
        <v>4289918</v>
      </c>
      <c r="F91" s="15"/>
      <c r="G91" s="17">
        <v>35425</v>
      </c>
      <c r="H91" s="15"/>
      <c r="I91" s="17">
        <v>0</v>
      </c>
      <c r="J91" s="15"/>
      <c r="K91" s="17">
        <f>IF(SUM(C91:I91)=SUM(M91:Q91),SUM(C91:I91),SUM(M91:Q91)-SUM(C91:I91))</f>
        <v>4325343</v>
      </c>
      <c r="L91" s="15"/>
      <c r="M91" s="17">
        <v>0</v>
      </c>
      <c r="N91" s="15"/>
      <c r="O91" s="17">
        <v>4316833</v>
      </c>
      <c r="P91" s="15"/>
      <c r="Q91" s="17">
        <v>8510</v>
      </c>
    </row>
    <row r="92" spans="1:17" s="3" customFormat="1" ht="13.5">
      <c r="A92" s="24"/>
      <c r="B92" s="24" t="s">
        <v>11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s="3" customFormat="1" ht="13.5">
      <c r="A93" s="24" t="s">
        <v>71</v>
      </c>
      <c r="B93" s="24" t="s">
        <v>11</v>
      </c>
      <c r="C93" s="17">
        <f>SUM(C43+C55+C63+C73+C82+C89+C91+C49)</f>
        <v>510093</v>
      </c>
      <c r="D93" s="15"/>
      <c r="E93" s="17">
        <f>SUM(E43+E55+E63+E73+E82+E89+E91+E49)</f>
        <v>4339084</v>
      </c>
      <c r="F93" s="15"/>
      <c r="G93" s="17">
        <f>SUM(G43+G55+G63+G73+G82+G89+G91+G49)</f>
        <v>341549</v>
      </c>
      <c r="H93" s="15"/>
      <c r="I93" s="17">
        <f>SUM(I43+I55+I63+I73+I82+I89+I91+I49)</f>
        <v>807025</v>
      </c>
      <c r="J93" s="15"/>
      <c r="K93" s="17">
        <f>IF(SUM(C93:I93)=SUM(M93:Q93),SUM(C93:I93),SUM(M93:Q93)-SUM(C93:I93))</f>
        <v>5997751</v>
      </c>
      <c r="L93" s="15"/>
      <c r="M93" s="17">
        <f>SUM(M43+M55+M63+M73+M82+M89+M91+M49)</f>
        <v>682039</v>
      </c>
      <c r="N93" s="15"/>
      <c r="O93" s="17">
        <f>SUM(O43+O55+O63+O73+O82+O89+O91+O49)</f>
        <v>5293901</v>
      </c>
      <c r="P93" s="15"/>
      <c r="Q93" s="17">
        <f>SUM(Q43+Q55+Q63+Q73+Q82+Q89+Q91+Q49)</f>
        <v>21811</v>
      </c>
    </row>
    <row r="94" spans="1:17" s="3" customFormat="1" ht="13.5">
      <c r="A94" s="24"/>
      <c r="B94" s="24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</row>
    <row r="95" spans="1:17" s="3" customFormat="1" ht="13.5">
      <c r="A95" s="24" t="s">
        <v>56</v>
      </c>
      <c r="B95" s="24" t="s">
        <v>11</v>
      </c>
      <c r="C95" s="17">
        <f>C93</f>
        <v>510093</v>
      </c>
      <c r="D95" s="15"/>
      <c r="E95" s="17">
        <f>E93</f>
        <v>4339084</v>
      </c>
      <c r="F95" s="15"/>
      <c r="G95" s="17">
        <f>G93</f>
        <v>341549</v>
      </c>
      <c r="H95" s="15"/>
      <c r="I95" s="17">
        <f>I93</f>
        <v>807025</v>
      </c>
      <c r="J95" s="15"/>
      <c r="K95" s="17">
        <f>IF(SUM(C95:I95)=SUM(M95:Q95),SUM(C95:I95),SUM(M95:Q95)-SUM(C95:I95))</f>
        <v>5997751</v>
      </c>
      <c r="L95" s="15"/>
      <c r="M95" s="17">
        <f>M93</f>
        <v>682039</v>
      </c>
      <c r="N95" s="15"/>
      <c r="O95" s="17">
        <f>O93</f>
        <v>5293901</v>
      </c>
      <c r="P95" s="15"/>
      <c r="Q95" s="17">
        <f>Q93</f>
        <v>21811</v>
      </c>
    </row>
    <row r="96" spans="1:17" s="3" customFormat="1" ht="13.5">
      <c r="A96" s="24"/>
      <c r="B96" s="24" t="s">
        <v>11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s="3" customFormat="1" ht="13.5">
      <c r="A97" s="24" t="s">
        <v>48</v>
      </c>
      <c r="B97" s="24" t="s">
        <v>11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s="3" customFormat="1" ht="13.5">
      <c r="A98" s="24" t="s">
        <v>49</v>
      </c>
      <c r="B98" s="24" t="s">
        <v>11</v>
      </c>
      <c r="C98" s="16">
        <v>0</v>
      </c>
      <c r="D98" s="15"/>
      <c r="E98" s="16">
        <v>0</v>
      </c>
      <c r="F98" s="15"/>
      <c r="G98" s="16">
        <v>0</v>
      </c>
      <c r="H98" s="15"/>
      <c r="I98" s="16">
        <v>2101988</v>
      </c>
      <c r="J98" s="15"/>
      <c r="K98" s="15">
        <f>IF(SUM(C98:I98)=SUM(M98:Q98),SUM(C98:I98),SUM(M98:Q98)-SUM(C98:I98))</f>
        <v>2101988</v>
      </c>
      <c r="L98" s="16"/>
      <c r="M98" s="16">
        <f>718062+219136</f>
        <v>937198</v>
      </c>
      <c r="N98" s="15"/>
      <c r="O98" s="16">
        <f>1383927-1-219136</f>
        <v>1164790</v>
      </c>
      <c r="P98" s="15"/>
      <c r="Q98" s="16">
        <v>0</v>
      </c>
    </row>
    <row r="99" spans="1:17" s="3" customFormat="1" ht="13.5">
      <c r="A99" s="24" t="s">
        <v>79</v>
      </c>
      <c r="B99" s="24"/>
      <c r="C99" s="16"/>
      <c r="D99" s="15"/>
      <c r="E99" s="16"/>
      <c r="F99" s="15"/>
      <c r="G99" s="16"/>
      <c r="H99" s="15"/>
      <c r="I99" s="16"/>
      <c r="J99" s="15"/>
      <c r="K99" s="15"/>
      <c r="L99" s="16"/>
      <c r="M99" s="16"/>
      <c r="N99" s="15"/>
      <c r="O99" s="16"/>
      <c r="P99" s="15"/>
      <c r="Q99" s="16"/>
    </row>
    <row r="100" spans="1:17" s="3" customFormat="1" ht="13.5">
      <c r="A100" s="24" t="s">
        <v>80</v>
      </c>
      <c r="B100" s="24"/>
      <c r="C100" s="16">
        <v>0</v>
      </c>
      <c r="D100" s="15"/>
      <c r="E100" s="16">
        <v>0</v>
      </c>
      <c r="F100" s="15"/>
      <c r="G100" s="16">
        <v>0</v>
      </c>
      <c r="H100" s="15"/>
      <c r="I100" s="16">
        <v>306763</v>
      </c>
      <c r="J100" s="15"/>
      <c r="K100" s="15">
        <f>IF(SUM(C100:I100)=SUM(M100:Q100),SUM(C100:I100),SUM(M100:Q100)-SUM(C100:I100))</f>
        <v>306763</v>
      </c>
      <c r="L100" s="16"/>
      <c r="M100" s="16">
        <v>0</v>
      </c>
      <c r="N100" s="15"/>
      <c r="O100" s="16">
        <v>306763</v>
      </c>
      <c r="P100" s="15"/>
      <c r="Q100" s="16">
        <v>0</v>
      </c>
    </row>
    <row r="101" spans="1:17" s="4" customFormat="1" ht="13.5">
      <c r="A101" s="27" t="s">
        <v>78</v>
      </c>
      <c r="B101" s="27"/>
      <c r="C101" s="16"/>
      <c r="D101" s="16"/>
      <c r="E101" s="16"/>
      <c r="F101" s="16"/>
      <c r="G101" s="16"/>
      <c r="H101" s="16"/>
      <c r="I101" s="16"/>
      <c r="J101" s="16"/>
      <c r="K101" s="15"/>
      <c r="L101" s="16"/>
      <c r="M101" s="16"/>
      <c r="N101" s="16"/>
      <c r="O101" s="16"/>
      <c r="P101" s="16"/>
      <c r="Q101" s="16"/>
    </row>
    <row r="102" spans="1:17" s="3" customFormat="1" ht="13.5">
      <c r="A102" s="24" t="s">
        <v>55</v>
      </c>
      <c r="B102" s="24"/>
      <c r="C102" s="17">
        <v>0</v>
      </c>
      <c r="D102" s="15"/>
      <c r="E102" s="17">
        <v>0</v>
      </c>
      <c r="F102" s="15"/>
      <c r="G102" s="17">
        <v>0</v>
      </c>
      <c r="H102" s="15"/>
      <c r="I102" s="17">
        <v>21505</v>
      </c>
      <c r="J102" s="15"/>
      <c r="K102" s="17">
        <f>IF(SUM(C102:I102)=SUM(M102:Q102),SUM(C102:I102),SUM(M102:Q102)-SUM(C102:I102))</f>
        <v>21505</v>
      </c>
      <c r="L102" s="16"/>
      <c r="M102" s="17">
        <v>0</v>
      </c>
      <c r="N102" s="15"/>
      <c r="O102" s="17">
        <v>21505</v>
      </c>
      <c r="P102" s="15"/>
      <c r="Q102" s="17">
        <v>0</v>
      </c>
    </row>
    <row r="103" spans="1:17" s="3" customFormat="1" ht="13.5">
      <c r="A103" s="24"/>
      <c r="B103" s="24" t="s">
        <v>11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s="3" customFormat="1" ht="13.5">
      <c r="A104" s="24" t="s">
        <v>35</v>
      </c>
      <c r="B104" s="24" t="s">
        <v>11</v>
      </c>
      <c r="C104" s="17">
        <f>SUM(C98:C103)</f>
        <v>0</v>
      </c>
      <c r="D104" s="15"/>
      <c r="E104" s="17">
        <f>SUM(E98:E103)</f>
        <v>0</v>
      </c>
      <c r="F104" s="15"/>
      <c r="G104" s="17">
        <f>SUM(G98:G103)</f>
        <v>0</v>
      </c>
      <c r="H104" s="15"/>
      <c r="I104" s="17">
        <f>SUM(I98:I103)</f>
        <v>2430256</v>
      </c>
      <c r="J104" s="15"/>
      <c r="K104" s="17">
        <f>IF(SUM(C104:I104)=SUM(M104:Q104),SUM(C104:I104),SUM(M104:Q104)-SUM(C104:I104))</f>
        <v>2430256</v>
      </c>
      <c r="L104" s="15"/>
      <c r="M104" s="17">
        <f>SUM(M98:M103)</f>
        <v>937198</v>
      </c>
      <c r="N104" s="15"/>
      <c r="O104" s="17">
        <f>SUM(O98:O103)</f>
        <v>1493058</v>
      </c>
      <c r="P104" s="15"/>
      <c r="Q104" s="17">
        <f>SUM(Q98:Q103)</f>
        <v>0</v>
      </c>
    </row>
    <row r="105" spans="1:17" s="3" customFormat="1" ht="13.5">
      <c r="A105" s="24"/>
      <c r="B105" s="24" t="s">
        <v>11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s="3" customFormat="1" ht="14.25" thickBot="1">
      <c r="A106" s="24" t="s">
        <v>36</v>
      </c>
      <c r="B106" s="24" t="s">
        <v>11</v>
      </c>
      <c r="C106" s="28">
        <f>C95+C104</f>
        <v>510093</v>
      </c>
      <c r="D106" s="15"/>
      <c r="E106" s="28">
        <f>E95+E104</f>
        <v>4339084</v>
      </c>
      <c r="F106" s="15"/>
      <c r="G106" s="28">
        <f>G95+G104</f>
        <v>341549</v>
      </c>
      <c r="H106" s="15"/>
      <c r="I106" s="28">
        <f>I95+I104</f>
        <v>3237281</v>
      </c>
      <c r="J106" s="15"/>
      <c r="K106" s="30">
        <f>IF(SUM(C106:I106)=SUM(M106:Q106),SUM(C106:I106),SUM(M106:Q106)-SUM(C106:I106))</f>
        <v>8428007</v>
      </c>
      <c r="L106" s="15"/>
      <c r="M106" s="28">
        <f>M95+M104</f>
        <v>1619237</v>
      </c>
      <c r="N106" s="15"/>
      <c r="O106" s="28">
        <f>O95+O104</f>
        <v>6786959</v>
      </c>
      <c r="P106" s="15"/>
      <c r="Q106" s="28">
        <f>Q95+Q104</f>
        <v>21811</v>
      </c>
    </row>
    <row r="107" spans="1:17" ht="14.25" thickTop="1">
      <c r="A107" s="19"/>
      <c r="B107" s="19" t="s">
        <v>11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2:17" ht="12">
      <c r="B108" s="1" t="s">
        <v>11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</sheetData>
  <sheetProtection/>
  <mergeCells count="5">
    <mergeCell ref="C4:G4"/>
    <mergeCell ref="C3:Q3"/>
    <mergeCell ref="C5:Q5"/>
    <mergeCell ref="C6:Q6"/>
    <mergeCell ref="A3:A7"/>
  </mergeCells>
  <conditionalFormatting sqref="A14:IV106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300" verticalDpi="300" orientation="landscape" scale="87" r:id="rId2"/>
  <headerFooter alignWithMargins="0">
    <oddFooter>&amp;R&amp;"Goudy Old Style,Regular"Page &amp;P of 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ejudson</cp:lastModifiedBy>
  <cp:lastPrinted>2012-09-19T18:52:24Z</cp:lastPrinted>
  <dcterms:created xsi:type="dcterms:W3CDTF">1999-07-27T20:04:03Z</dcterms:created>
  <dcterms:modified xsi:type="dcterms:W3CDTF">2012-09-19T18:52:36Z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