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Titles" localSheetId="0">'Analysis C2B'!$1:$14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<sst xmlns="http://schemas.openxmlformats.org/spreadsheetml/2006/main" count="116" uniqueCount="80">
  <si>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</si>
  <si>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</si>
  <si>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</si>
  <si>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</si>
  <si>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</si>
  <si>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</si>
  <si>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</si>
  <si>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</si>
  <si>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</si>
  <si>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</si>
  <si>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</si>
  <si>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</si>
  <si>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</si>
  <si>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</si>
  <si>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</si>
  <si>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</si>
  <si>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</si>
  <si>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</si>
  <si>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</si>
  <si>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</si>
  <si>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</si>
  <si>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</si>
  <si>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</si>
  <si>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</si>
  <si>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</si>
  <si>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</si>
  <si>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Staff incentive</t>
  </si>
  <si>
    <t xml:space="preserve">   Building operations</t>
  </si>
  <si>
    <t xml:space="preserve">        Total instruction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</si>
  <si>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</si>
  <si>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</si>
  <si>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</si>
  <si>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</si>
  <si>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</si>
  <si>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</si>
  <si>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</si>
  <si>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</si>
  <si>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</si>
  <si>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</si>
  <si>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Public service--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</si>
  <si>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</si>
  <si>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</si>
  <si>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</si>
  <si>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</si>
  <si>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</si>
  <si>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</si>
  <si>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</si>
  <si>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>Educational and general:</t>
  </si>
  <si>
    <t xml:space="preserve">   Academic affairs</t>
  </si>
  <si>
    <t xml:space="preserve">    Arts, english, and humanities</t>
  </si>
  <si>
    <t xml:space="preserve">   Office of the Chancellor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</si>
  <si>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</si>
  <si>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</si>
  <si>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</si>
  <si>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Biological sciences</t>
  </si>
  <si>
    <t xml:space="preserve">        Total research</t>
  </si>
  <si>
    <t>Current Restricted Fund Expenditures</t>
  </si>
  <si>
    <t>ANALYSIS C-2B</t>
  </si>
  <si>
    <t>Indirect Cost</t>
  </si>
  <si>
    <t xml:space="preserve">   Testing service</t>
  </si>
  <si>
    <t xml:space="preserve">   Orientation</t>
  </si>
  <si>
    <t xml:space="preserve">   Community service - youth programs</t>
  </si>
  <si>
    <t xml:space="preserve">    Interdisciplinary</t>
  </si>
  <si>
    <t xml:space="preserve">         Educational and general expenditures</t>
  </si>
  <si>
    <t xml:space="preserve">   Other</t>
  </si>
  <si>
    <t xml:space="preserve">   Interdisciplinary</t>
  </si>
  <si>
    <t xml:space="preserve">   Liberal arts</t>
  </si>
  <si>
    <t xml:space="preserve">   Science</t>
  </si>
  <si>
    <t xml:space="preserve">   Nonmandatory transfers -</t>
  </si>
  <si>
    <t xml:space="preserve">   Mandatory transfers -</t>
  </si>
  <si>
    <t xml:space="preserve">    Principal and interest</t>
  </si>
  <si>
    <t xml:space="preserve">    Behavioral and social sciences</t>
  </si>
  <si>
    <t xml:space="preserve">   Business administration</t>
  </si>
  <si>
    <t xml:space="preserve">   Institutional improvements</t>
  </si>
  <si>
    <t>For the year ended June 30, 2015</t>
  </si>
  <si>
    <t xml:space="preserve">    Biological Sciences</t>
  </si>
  <si>
    <t xml:space="preserve">    Mathematics and physical sciences</t>
  </si>
  <si>
    <t xml:space="preserve">   Continuing Education</t>
  </si>
  <si>
    <t xml:space="preserve">   Student health center</t>
  </si>
  <si>
    <t xml:space="preserve">   Management information system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</si>
</sst>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4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45" applyFont="1" applyFill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13" xfId="42" applyNumberFormat="1" applyFont="1" applyFill="1" applyBorder="1" applyAlignment="1">
      <alignment vertical="center"/>
    </xf>
    <xf numFmtId="165" fontId="6" fillId="0" borderId="0" xfId="42" applyNumberFormat="1" applyFont="1" applyAlignment="1">
      <alignment vertical="center"/>
    </xf>
    <xf numFmtId="167" fontId="6" fillId="0" borderId="13" xfId="45" applyNumberFormat="1" applyFont="1" applyFill="1" applyBorder="1" applyAlignment="1">
      <alignment vertical="center"/>
    </xf>
    <xf numFmtId="165" fontId="48" fillId="0" borderId="0" xfId="44" applyNumberFormat="1" applyFont="1" applyAlignment="1" applyProtection="1">
      <alignment vertical="center"/>
      <protection/>
    </xf>
    <xf numFmtId="165" fontId="6" fillId="0" borderId="14" xfId="42" applyNumberFormat="1" applyFont="1" applyFill="1" applyBorder="1" applyAlignment="1">
      <alignment vertical="center"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  <xf numFmtId="167" fontId="6" fillId="0" borderId="0" xfId="42" applyNumberFormat="1" applyFont="1" applyFill="1" applyAlignment="1">
      <alignment horizontal="center" vertical="center"/>
    </xf>
    <xf numFmtId="167" fontId="6" fillId="0" borderId="0" xfId="42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123825</xdr:rowOff>
    </xdr:from>
    <xdr:to>
      <xdr:col>0</xdr:col>
      <xdr:colOff>2457450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2381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showGridLines="0" tabSelected="1" zoomScale="110" zoomScaleNormal="110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3.4218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spans="1:17" ht="12.75">
      <c r="A1" s="30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30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8"/>
    </row>
    <row r="3" spans="1:17" ht="16.5">
      <c r="A3" s="33"/>
      <c r="B3" s="10"/>
      <c r="C3" s="32" t="s">
        <v>57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8.25" customHeight="1">
      <c r="A4" s="33"/>
      <c r="B4" s="13"/>
      <c r="C4" s="32"/>
      <c r="D4" s="32"/>
      <c r="E4" s="32"/>
      <c r="F4" s="32"/>
      <c r="G4" s="32"/>
      <c r="H4" s="12"/>
      <c r="I4" s="7"/>
      <c r="J4" s="7"/>
      <c r="K4" s="7"/>
      <c r="L4" s="7"/>
      <c r="M4" s="7"/>
      <c r="N4" s="7"/>
      <c r="O4" s="7"/>
      <c r="P4" s="7"/>
      <c r="Q4" s="7"/>
    </row>
    <row r="5" spans="1:17" ht="16.5">
      <c r="A5" s="33"/>
      <c r="B5" s="10"/>
      <c r="C5" s="32" t="s">
        <v>56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6.5">
      <c r="A6" s="33"/>
      <c r="B6" s="10"/>
      <c r="C6" s="32" t="s">
        <v>74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0.5" customHeight="1">
      <c r="A7" s="33"/>
      <c r="B7" s="10"/>
      <c r="C7" s="10"/>
      <c r="D7" s="10"/>
      <c r="E7" s="10"/>
      <c r="F7" s="10"/>
      <c r="G7" s="10"/>
      <c r="H7" s="9"/>
      <c r="I7" s="6"/>
      <c r="J7" s="6"/>
      <c r="K7" s="6"/>
      <c r="L7" s="4"/>
      <c r="M7" s="6"/>
      <c r="N7" s="6"/>
      <c r="O7" s="6"/>
      <c r="P7" s="6"/>
      <c r="Q7" s="6"/>
    </row>
    <row r="8" spans="1:17" ht="12.75">
      <c r="A8" s="30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N8" s="4"/>
      <c r="O8" s="4"/>
      <c r="P8" s="4"/>
      <c r="Q8" s="4"/>
    </row>
    <row r="10" spans="1:17" ht="13.5">
      <c r="A10" s="18"/>
      <c r="B10" s="18"/>
      <c r="C10" s="19" t="s">
        <v>0</v>
      </c>
      <c r="D10" s="19"/>
      <c r="E10" s="19"/>
      <c r="F10" s="19"/>
      <c r="G10" s="19"/>
      <c r="H10" s="19"/>
      <c r="I10" s="19"/>
      <c r="J10" s="18"/>
      <c r="K10" s="18"/>
      <c r="L10" s="18"/>
      <c r="M10" s="19" t="s">
        <v>1</v>
      </c>
      <c r="N10" s="19"/>
      <c r="O10" s="19"/>
      <c r="P10" s="19"/>
      <c r="Q10" s="19"/>
    </row>
    <row r="11" spans="1:17" ht="13.5">
      <c r="A11" s="18"/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3.5">
      <c r="A12" s="18"/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 t="s">
        <v>2</v>
      </c>
      <c r="N12" s="20"/>
      <c r="O12" s="20"/>
      <c r="P12" s="20"/>
      <c r="Q12" s="20" t="s">
        <v>58</v>
      </c>
    </row>
    <row r="13" spans="1:17" ht="13.5">
      <c r="A13" s="18"/>
      <c r="B13" s="18"/>
      <c r="C13" s="21" t="s">
        <v>3</v>
      </c>
      <c r="D13" s="20"/>
      <c r="E13" s="21" t="s">
        <v>4</v>
      </c>
      <c r="F13" s="20"/>
      <c r="G13" s="21" t="s">
        <v>5</v>
      </c>
      <c r="H13" s="20"/>
      <c r="I13" s="21" t="s">
        <v>6</v>
      </c>
      <c r="J13" s="20"/>
      <c r="K13" s="21" t="s">
        <v>7</v>
      </c>
      <c r="L13" s="20"/>
      <c r="M13" s="21" t="s">
        <v>8</v>
      </c>
      <c r="N13" s="20"/>
      <c r="O13" s="21" t="s">
        <v>9</v>
      </c>
      <c r="P13" s="20"/>
      <c r="Q13" s="21" t="s">
        <v>10</v>
      </c>
    </row>
    <row r="14" spans="1:17" ht="13.5">
      <c r="A14" s="18"/>
      <c r="B14" s="18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20"/>
      <c r="O14" s="22"/>
      <c r="P14" s="20"/>
      <c r="Q14" s="22"/>
    </row>
    <row r="15" spans="1:17" s="3" customFormat="1" ht="13.5">
      <c r="A15" s="23" t="s">
        <v>47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3" customFormat="1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3" customFormat="1" ht="13.5">
      <c r="A17" s="23" t="s">
        <v>38</v>
      </c>
      <c r="B17" s="2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3.5">
      <c r="A18" s="23" t="s">
        <v>12</v>
      </c>
      <c r="B18" s="2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</row>
    <row r="19" spans="1:17" s="5" customFormat="1" ht="13.5">
      <c r="A19" s="24" t="s">
        <v>49</v>
      </c>
      <c r="B19" s="24"/>
      <c r="C19" s="34">
        <v>0</v>
      </c>
      <c r="D19" s="35"/>
      <c r="E19" s="35">
        <v>4071</v>
      </c>
      <c r="F19" s="35"/>
      <c r="G19" s="35">
        <v>0</v>
      </c>
      <c r="H19" s="35"/>
      <c r="I19" s="35">
        <v>0</v>
      </c>
      <c r="J19" s="35"/>
      <c r="K19" s="35">
        <f>IF(SUM(C19:I19)=SUM(M19:Q19),SUM(C19:I19),SUM(M19:Q19)-SUM(C19:I19))</f>
        <v>4071</v>
      </c>
      <c r="L19" s="35"/>
      <c r="M19" s="35">
        <v>3877</v>
      </c>
      <c r="N19" s="35"/>
      <c r="O19" s="35">
        <v>0</v>
      </c>
      <c r="P19" s="35"/>
      <c r="Q19" s="35">
        <v>194</v>
      </c>
    </row>
    <row r="20" spans="1:17" s="5" customFormat="1" ht="13.5">
      <c r="A20" s="24" t="s">
        <v>71</v>
      </c>
      <c r="B20" s="24"/>
      <c r="C20" s="15">
        <v>0</v>
      </c>
      <c r="D20" s="14"/>
      <c r="E20" s="15">
        <v>3814</v>
      </c>
      <c r="F20" s="14"/>
      <c r="G20" s="15">
        <v>0</v>
      </c>
      <c r="H20" s="14"/>
      <c r="I20" s="15">
        <v>0</v>
      </c>
      <c r="J20" s="14"/>
      <c r="K20" s="15">
        <f aca="true" t="shared" si="0" ref="K20:K83">IF(SUM(C20:I20)=SUM(M20:Q20),SUM(C20:I20),SUM(M20:Q20)-SUM(C20:I20))</f>
        <v>3814</v>
      </c>
      <c r="L20" s="14"/>
      <c r="M20" s="15">
        <v>3632</v>
      </c>
      <c r="N20" s="14"/>
      <c r="O20" s="15">
        <v>0</v>
      </c>
      <c r="P20" s="14"/>
      <c r="Q20" s="15">
        <v>182</v>
      </c>
    </row>
    <row r="21" spans="1:17" s="5" customFormat="1" ht="13.5">
      <c r="A21" s="24" t="s">
        <v>75</v>
      </c>
      <c r="B21" s="24"/>
      <c r="C21" s="15">
        <v>39119</v>
      </c>
      <c r="D21" s="14"/>
      <c r="E21" s="15">
        <v>0</v>
      </c>
      <c r="F21" s="14"/>
      <c r="G21" s="15">
        <v>0</v>
      </c>
      <c r="H21" s="14"/>
      <c r="I21" s="15">
        <v>0</v>
      </c>
      <c r="J21" s="14"/>
      <c r="K21" s="15">
        <f t="shared" si="0"/>
        <v>39119</v>
      </c>
      <c r="L21" s="14"/>
      <c r="M21" s="15">
        <v>0</v>
      </c>
      <c r="N21" s="14"/>
      <c r="O21" s="15">
        <v>39119</v>
      </c>
      <c r="P21" s="14"/>
      <c r="Q21" s="15">
        <v>0</v>
      </c>
    </row>
    <row r="22" spans="1:17" s="5" customFormat="1" ht="13.5">
      <c r="A22" s="24" t="s">
        <v>76</v>
      </c>
      <c r="B22" s="24"/>
      <c r="C22" s="15">
        <v>44378</v>
      </c>
      <c r="D22" s="14"/>
      <c r="E22" s="15">
        <v>2968</v>
      </c>
      <c r="F22" s="14"/>
      <c r="G22" s="15">
        <v>0</v>
      </c>
      <c r="H22" s="14"/>
      <c r="I22" s="15">
        <v>0</v>
      </c>
      <c r="J22" s="14"/>
      <c r="K22" s="15">
        <f t="shared" si="0"/>
        <v>47346</v>
      </c>
      <c r="L22" s="14"/>
      <c r="M22" s="15">
        <v>2827</v>
      </c>
      <c r="N22" s="14"/>
      <c r="O22" s="15">
        <v>44378</v>
      </c>
      <c r="P22" s="14"/>
      <c r="Q22" s="15">
        <v>141</v>
      </c>
    </row>
    <row r="23" spans="1:17" s="3" customFormat="1" ht="13.5">
      <c r="A23" s="23" t="s">
        <v>36</v>
      </c>
      <c r="B23" s="23"/>
      <c r="C23" s="17">
        <f>SUM(C19:C22)</f>
        <v>83497</v>
      </c>
      <c r="D23" s="14"/>
      <c r="E23" s="17">
        <f>SUM(E19:E22)</f>
        <v>10853</v>
      </c>
      <c r="F23" s="14"/>
      <c r="G23" s="17">
        <f>SUM(G19:G22)</f>
        <v>0</v>
      </c>
      <c r="H23" s="14"/>
      <c r="I23" s="17">
        <f>SUM(I19:I22)</f>
        <v>0</v>
      </c>
      <c r="J23" s="14"/>
      <c r="K23" s="17">
        <f t="shared" si="0"/>
        <v>94350</v>
      </c>
      <c r="L23" s="14"/>
      <c r="M23" s="17">
        <f>SUM(M19:M22)</f>
        <v>10336</v>
      </c>
      <c r="N23" s="14"/>
      <c r="O23" s="17">
        <f>SUM(O19:O22)</f>
        <v>83497</v>
      </c>
      <c r="P23" s="14"/>
      <c r="Q23" s="17">
        <f>SUM(Q19:Q22)</f>
        <v>517</v>
      </c>
    </row>
    <row r="24" spans="1:17" s="3" customFormat="1" ht="13.5">
      <c r="A24" s="23"/>
      <c r="B24" s="23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4"/>
      <c r="Q24" s="15"/>
    </row>
    <row r="25" spans="1:17" s="3" customFormat="1" ht="13.5">
      <c r="A25" s="23" t="s">
        <v>14</v>
      </c>
      <c r="B25" s="23"/>
      <c r="C25" s="16">
        <v>0</v>
      </c>
      <c r="D25" s="15"/>
      <c r="E25" s="16">
        <v>0</v>
      </c>
      <c r="F25" s="15"/>
      <c r="G25" s="16">
        <v>0</v>
      </c>
      <c r="H25" s="15"/>
      <c r="I25" s="16">
        <v>100400</v>
      </c>
      <c r="J25" s="15"/>
      <c r="K25" s="16">
        <f t="shared" si="0"/>
        <v>100400</v>
      </c>
      <c r="L25" s="15"/>
      <c r="M25" s="16">
        <v>82373</v>
      </c>
      <c r="N25" s="15"/>
      <c r="O25" s="16">
        <v>18027</v>
      </c>
      <c r="P25" s="15"/>
      <c r="Q25" s="16">
        <v>0</v>
      </c>
    </row>
    <row r="26" spans="1:17" s="3" customFormat="1" ht="13.5">
      <c r="A26" s="23"/>
      <c r="B26" s="2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3" customFormat="1" ht="13.5">
      <c r="A27" s="23" t="s">
        <v>15</v>
      </c>
      <c r="B27" s="23" t="s">
        <v>11</v>
      </c>
      <c r="C27" s="16">
        <v>76116</v>
      </c>
      <c r="D27" s="15"/>
      <c r="E27" s="16">
        <v>0</v>
      </c>
      <c r="F27" s="15"/>
      <c r="G27" s="16">
        <v>0</v>
      </c>
      <c r="H27" s="15"/>
      <c r="I27" s="16">
        <v>0</v>
      </c>
      <c r="J27" s="15"/>
      <c r="K27" s="16">
        <f t="shared" si="0"/>
        <v>76116</v>
      </c>
      <c r="L27" s="15"/>
      <c r="M27" s="16">
        <v>18734</v>
      </c>
      <c r="N27" s="15"/>
      <c r="O27" s="16">
        <v>57382</v>
      </c>
      <c r="P27" s="15"/>
      <c r="Q27" s="16">
        <v>0</v>
      </c>
    </row>
    <row r="28" spans="1:17" s="3" customFormat="1" ht="13.5">
      <c r="A28" s="23"/>
      <c r="B28" s="2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3" customFormat="1" ht="13.5">
      <c r="A29" s="23" t="s">
        <v>65</v>
      </c>
      <c r="B29" s="23"/>
      <c r="C29" s="16">
        <v>0</v>
      </c>
      <c r="D29" s="15"/>
      <c r="E29" s="16">
        <v>0</v>
      </c>
      <c r="F29" s="15"/>
      <c r="G29" s="16">
        <v>14421</v>
      </c>
      <c r="H29" s="15"/>
      <c r="I29" s="16">
        <v>10808</v>
      </c>
      <c r="J29" s="15"/>
      <c r="K29" s="16">
        <f t="shared" si="0"/>
        <v>25229</v>
      </c>
      <c r="L29" s="15"/>
      <c r="M29" s="16">
        <v>20700</v>
      </c>
      <c r="N29" s="15"/>
      <c r="O29" s="16">
        <v>4529</v>
      </c>
      <c r="P29" s="15"/>
      <c r="Q29" s="16">
        <v>0</v>
      </c>
    </row>
    <row r="30" spans="1:17" s="3" customFormat="1" ht="13.5">
      <c r="A30" s="23"/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3" customFormat="1" ht="13.5">
      <c r="A31" s="23" t="s">
        <v>66</v>
      </c>
      <c r="B31" s="23"/>
      <c r="C31" s="16">
        <v>0</v>
      </c>
      <c r="D31" s="15"/>
      <c r="E31" s="16">
        <v>0</v>
      </c>
      <c r="F31" s="15"/>
      <c r="G31" s="16">
        <v>3500</v>
      </c>
      <c r="H31" s="15"/>
      <c r="I31" s="16">
        <v>7750</v>
      </c>
      <c r="J31" s="15"/>
      <c r="K31" s="16">
        <f t="shared" si="0"/>
        <v>11250</v>
      </c>
      <c r="L31" s="15"/>
      <c r="M31" s="16">
        <v>10500</v>
      </c>
      <c r="N31" s="15"/>
      <c r="O31" s="16">
        <v>750</v>
      </c>
      <c r="P31" s="15"/>
      <c r="Q31" s="16">
        <v>0</v>
      </c>
    </row>
    <row r="32" spans="1:17" s="3" customFormat="1" ht="13.5">
      <c r="A32" s="23"/>
      <c r="B32" s="23"/>
      <c r="C32" s="15"/>
      <c r="D32" s="15"/>
      <c r="E32" s="15"/>
      <c r="F32" s="15"/>
      <c r="G32" s="15"/>
      <c r="H32" s="15"/>
      <c r="I32" s="15"/>
      <c r="J32" s="15"/>
      <c r="K32" s="14"/>
      <c r="L32" s="15"/>
      <c r="M32" s="15"/>
      <c r="N32" s="15"/>
      <c r="O32" s="15"/>
      <c r="P32" s="15"/>
      <c r="Q32" s="15"/>
    </row>
    <row r="33" spans="1:17" s="3" customFormat="1" ht="13.5">
      <c r="A33" s="23" t="s">
        <v>16</v>
      </c>
      <c r="B33" s="23" t="s">
        <v>11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s="3" customFormat="1" ht="13.5">
      <c r="A34" s="23" t="s">
        <v>17</v>
      </c>
      <c r="B34" s="23"/>
      <c r="C34" s="14">
        <v>0</v>
      </c>
      <c r="D34" s="14"/>
      <c r="E34" s="14">
        <v>0</v>
      </c>
      <c r="F34" s="14"/>
      <c r="G34" s="14">
        <v>36454</v>
      </c>
      <c r="H34" s="14"/>
      <c r="I34" s="14">
        <v>25500</v>
      </c>
      <c r="J34" s="14"/>
      <c r="K34" s="14">
        <f t="shared" si="0"/>
        <v>61954</v>
      </c>
      <c r="L34" s="14"/>
      <c r="M34" s="14">
        <v>50560</v>
      </c>
      <c r="N34" s="14"/>
      <c r="O34" s="14">
        <v>11394</v>
      </c>
      <c r="P34" s="14"/>
      <c r="Q34" s="14">
        <v>0</v>
      </c>
    </row>
    <row r="35" spans="1:17" s="3" customFormat="1" ht="13.5">
      <c r="A35" s="23" t="s">
        <v>18</v>
      </c>
      <c r="B35" s="23"/>
      <c r="C35" s="14">
        <v>14095</v>
      </c>
      <c r="D35" s="14"/>
      <c r="E35" s="14">
        <v>3570</v>
      </c>
      <c r="F35" s="14"/>
      <c r="G35" s="14">
        <v>14253</v>
      </c>
      <c r="H35" s="14"/>
      <c r="I35" s="14">
        <v>4473</v>
      </c>
      <c r="J35" s="14"/>
      <c r="K35" s="14">
        <f t="shared" si="0"/>
        <v>36391</v>
      </c>
      <c r="L35" s="14"/>
      <c r="M35" s="14">
        <v>29804</v>
      </c>
      <c r="N35" s="14"/>
      <c r="O35" s="14">
        <v>5369</v>
      </c>
      <c r="P35" s="14"/>
      <c r="Q35" s="14">
        <v>1218</v>
      </c>
    </row>
    <row r="36" spans="1:17" s="3" customFormat="1" ht="13.5">
      <c r="A36" s="23" t="s">
        <v>62</v>
      </c>
      <c r="B36" s="23"/>
      <c r="C36" s="14">
        <v>0</v>
      </c>
      <c r="D36" s="14"/>
      <c r="E36" s="14">
        <v>0</v>
      </c>
      <c r="F36" s="14"/>
      <c r="G36" s="14">
        <v>27499</v>
      </c>
      <c r="H36" s="14"/>
      <c r="I36" s="14">
        <v>0</v>
      </c>
      <c r="J36" s="14"/>
      <c r="K36" s="14">
        <f t="shared" si="0"/>
        <v>27499</v>
      </c>
      <c r="L36" s="14"/>
      <c r="M36" s="14">
        <v>6000</v>
      </c>
      <c r="N36" s="14"/>
      <c r="O36" s="14">
        <v>21499</v>
      </c>
      <c r="P36" s="14"/>
      <c r="Q36" s="14">
        <v>0</v>
      </c>
    </row>
    <row r="37" spans="1:17" s="3" customFormat="1" ht="13.5">
      <c r="A37" s="23" t="s">
        <v>19</v>
      </c>
      <c r="B37" s="23"/>
      <c r="C37" s="14">
        <v>0</v>
      </c>
      <c r="D37" s="14"/>
      <c r="E37" s="14">
        <v>0</v>
      </c>
      <c r="F37" s="14"/>
      <c r="G37" s="14">
        <v>196670</v>
      </c>
      <c r="H37" s="14"/>
      <c r="I37" s="14">
        <v>9134</v>
      </c>
      <c r="J37" s="14"/>
      <c r="K37" s="16">
        <f t="shared" si="0"/>
        <v>205804</v>
      </c>
      <c r="L37" s="14"/>
      <c r="M37" s="14">
        <v>203670</v>
      </c>
      <c r="N37" s="14"/>
      <c r="O37" s="14">
        <v>2134</v>
      </c>
      <c r="P37" s="14"/>
      <c r="Q37" s="14">
        <v>0</v>
      </c>
    </row>
    <row r="38" spans="1:17" s="3" customFormat="1" ht="13.5">
      <c r="A38" s="23" t="s">
        <v>13</v>
      </c>
      <c r="B38" s="23"/>
      <c r="C38" s="17">
        <f>SUM(C34:C37)</f>
        <v>14095</v>
      </c>
      <c r="D38" s="14"/>
      <c r="E38" s="17">
        <f>SUM(E34:E37)</f>
        <v>3570</v>
      </c>
      <c r="F38" s="14"/>
      <c r="G38" s="17">
        <f>SUM(G34:G37)</f>
        <v>274876</v>
      </c>
      <c r="H38" s="14"/>
      <c r="I38" s="17">
        <f>SUM(I34:I37)</f>
        <v>39107</v>
      </c>
      <c r="J38" s="14"/>
      <c r="K38" s="17">
        <f t="shared" si="0"/>
        <v>331648</v>
      </c>
      <c r="L38" s="14"/>
      <c r="M38" s="17">
        <f>SUM(M34:M37)</f>
        <v>290034</v>
      </c>
      <c r="N38" s="14"/>
      <c r="O38" s="17">
        <f>SUM(O34:O37)</f>
        <v>40396</v>
      </c>
      <c r="P38" s="14"/>
      <c r="Q38" s="17">
        <f>SUM(Q34:Q37)</f>
        <v>1218</v>
      </c>
    </row>
    <row r="39" spans="1:17" s="3" customFormat="1" ht="13.5">
      <c r="A39" s="23"/>
      <c r="B39" s="23"/>
      <c r="C39" s="15"/>
      <c r="D39" s="15"/>
      <c r="E39" s="15"/>
      <c r="F39" s="15"/>
      <c r="G39" s="15"/>
      <c r="H39" s="15"/>
      <c r="I39" s="15"/>
      <c r="J39" s="15"/>
      <c r="K39" s="14"/>
      <c r="L39" s="15"/>
      <c r="M39" s="15"/>
      <c r="N39" s="15"/>
      <c r="O39" s="15"/>
      <c r="P39" s="15"/>
      <c r="Q39" s="15"/>
    </row>
    <row r="40" spans="1:17" s="3" customFormat="1" ht="13.5">
      <c r="A40" s="23" t="s">
        <v>67</v>
      </c>
      <c r="B40" s="23"/>
      <c r="C40" s="16">
        <v>0</v>
      </c>
      <c r="D40" s="15"/>
      <c r="E40" s="16">
        <v>0</v>
      </c>
      <c r="F40" s="15"/>
      <c r="G40" s="16">
        <v>8144</v>
      </c>
      <c r="H40" s="15"/>
      <c r="I40" s="16">
        <v>3650</v>
      </c>
      <c r="J40" s="15"/>
      <c r="K40" s="16">
        <f t="shared" si="0"/>
        <v>11794</v>
      </c>
      <c r="L40" s="15"/>
      <c r="M40" s="16">
        <v>10500</v>
      </c>
      <c r="N40" s="15"/>
      <c r="O40" s="16">
        <v>1294</v>
      </c>
      <c r="P40" s="15"/>
      <c r="Q40" s="16">
        <v>0</v>
      </c>
    </row>
    <row r="41" spans="1:17" s="3" customFormat="1" ht="13.5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4"/>
      <c r="L41" s="15"/>
      <c r="M41" s="15"/>
      <c r="N41" s="15"/>
      <c r="O41" s="15"/>
      <c r="P41" s="15"/>
      <c r="Q41" s="15"/>
    </row>
    <row r="42" spans="1:17" s="3" customFormat="1" ht="13.5">
      <c r="A42" s="23" t="s">
        <v>20</v>
      </c>
      <c r="B42" s="23"/>
      <c r="C42" s="16">
        <v>0</v>
      </c>
      <c r="D42" s="14"/>
      <c r="E42" s="16">
        <v>0</v>
      </c>
      <c r="F42" s="14"/>
      <c r="G42" s="16">
        <v>0</v>
      </c>
      <c r="H42" s="14"/>
      <c r="I42" s="16">
        <v>175522</v>
      </c>
      <c r="J42" s="14"/>
      <c r="K42" s="16">
        <f t="shared" si="0"/>
        <v>175522</v>
      </c>
      <c r="L42" s="14"/>
      <c r="M42" s="16">
        <v>1407</v>
      </c>
      <c r="N42" s="14"/>
      <c r="O42" s="16">
        <f>174116-1</f>
        <v>174115</v>
      </c>
      <c r="P42" s="14"/>
      <c r="Q42" s="16">
        <v>0</v>
      </c>
    </row>
    <row r="43" spans="1:17" s="3" customFormat="1" ht="13.5">
      <c r="A43" s="23"/>
      <c r="B43" s="2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" customFormat="1" ht="13.5">
      <c r="A44" s="23" t="s">
        <v>28</v>
      </c>
      <c r="B44" s="23" t="s">
        <v>11</v>
      </c>
      <c r="C44" s="16">
        <f>SUM(C23+C25+C27+C38+C42+C40+C31+C29)</f>
        <v>173708</v>
      </c>
      <c r="D44" s="14"/>
      <c r="E44" s="16">
        <f>SUM(E23+E25+E27+E38+E42+E40+E31+E29)</f>
        <v>14423</v>
      </c>
      <c r="F44" s="14"/>
      <c r="G44" s="16">
        <f>SUM(G23+G25+G27+G38+G42+G40+G31+G29)</f>
        <v>300941</v>
      </c>
      <c r="H44" s="14"/>
      <c r="I44" s="16">
        <f>SUM(I23+I25+I27+I38+I42+I40+I31+I29)</f>
        <v>337237</v>
      </c>
      <c r="J44" s="14"/>
      <c r="K44" s="16">
        <f>SUM(K23+K25+K27+K38+K42+K40+K31+K29)</f>
        <v>826309</v>
      </c>
      <c r="L44" s="14"/>
      <c r="M44" s="16">
        <f>SUM(M23+M25+M27+M38+M42+M40+M31+M29)</f>
        <v>444584</v>
      </c>
      <c r="N44" s="15"/>
      <c r="O44" s="16">
        <f>SUM(O23+O25+O27+O38+O42+O40+O31+O29)</f>
        <v>379990</v>
      </c>
      <c r="P44" s="15"/>
      <c r="Q44" s="16">
        <f>SUM(Q23+Q25+Q27+Q38+Q42+Q40+Q31+Q29)</f>
        <v>1735</v>
      </c>
    </row>
    <row r="45" spans="1:17" s="3" customFormat="1" ht="13.5">
      <c r="A45" s="23"/>
      <c r="B45" s="23"/>
      <c r="C45" s="15"/>
      <c r="D45" s="14"/>
      <c r="E45" s="15"/>
      <c r="F45" s="14"/>
      <c r="G45" s="15"/>
      <c r="H45" s="14"/>
      <c r="I45" s="15"/>
      <c r="J45" s="14"/>
      <c r="K45" s="15"/>
      <c r="L45" s="14"/>
      <c r="M45" s="15"/>
      <c r="N45" s="15"/>
      <c r="O45" s="15"/>
      <c r="P45" s="15"/>
      <c r="Q45" s="15"/>
    </row>
    <row r="46" spans="1:17" s="3" customFormat="1" ht="13.5">
      <c r="A46" s="23" t="s">
        <v>53</v>
      </c>
      <c r="B46" s="23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5"/>
      <c r="O46" s="15"/>
      <c r="P46" s="15"/>
      <c r="Q46" s="15"/>
    </row>
    <row r="47" spans="1:17" s="3" customFormat="1" ht="13.5">
      <c r="A47" s="23" t="s">
        <v>54</v>
      </c>
      <c r="B47" s="23"/>
      <c r="C47" s="15">
        <v>350</v>
      </c>
      <c r="D47" s="14"/>
      <c r="E47" s="15">
        <v>0</v>
      </c>
      <c r="F47" s="14"/>
      <c r="G47" s="15">
        <v>0</v>
      </c>
      <c r="H47" s="14"/>
      <c r="I47" s="15">
        <v>0</v>
      </c>
      <c r="J47" s="14"/>
      <c r="K47" s="15">
        <f t="shared" si="0"/>
        <v>350</v>
      </c>
      <c r="L47" s="14"/>
      <c r="M47" s="15">
        <v>0</v>
      </c>
      <c r="N47" s="15"/>
      <c r="O47" s="15">
        <v>350</v>
      </c>
      <c r="P47" s="15"/>
      <c r="Q47" s="15">
        <v>0</v>
      </c>
    </row>
    <row r="48" spans="1:17" s="3" customFormat="1" ht="13.5">
      <c r="A48" s="23" t="s">
        <v>72</v>
      </c>
      <c r="B48" s="23"/>
      <c r="C48" s="25">
        <v>0</v>
      </c>
      <c r="D48" s="14"/>
      <c r="E48" s="25">
        <v>0</v>
      </c>
      <c r="F48" s="14"/>
      <c r="G48" s="25">
        <v>2487</v>
      </c>
      <c r="H48" s="14"/>
      <c r="I48" s="25">
        <v>4500</v>
      </c>
      <c r="J48" s="14"/>
      <c r="K48" s="25">
        <f t="shared" si="0"/>
        <v>6987</v>
      </c>
      <c r="L48" s="14"/>
      <c r="M48" s="25">
        <v>4892</v>
      </c>
      <c r="N48" s="25"/>
      <c r="O48" s="25">
        <v>1000</v>
      </c>
      <c r="P48" s="15"/>
      <c r="Q48" s="25">
        <v>1095</v>
      </c>
    </row>
    <row r="49" spans="1:17" s="3" customFormat="1" ht="13.5">
      <c r="A49" s="23"/>
      <c r="B49" s="23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5"/>
      <c r="O49" s="15"/>
      <c r="P49" s="15"/>
      <c r="Q49" s="15"/>
    </row>
    <row r="50" spans="1:17" s="3" customFormat="1" ht="13.5">
      <c r="A50" s="23" t="s">
        <v>55</v>
      </c>
      <c r="B50" s="23"/>
      <c r="C50" s="25">
        <f>SUM(C47:C49)</f>
        <v>350</v>
      </c>
      <c r="D50" s="14"/>
      <c r="E50" s="25">
        <f>SUM(E47:E49)</f>
        <v>0</v>
      </c>
      <c r="F50" s="14"/>
      <c r="G50" s="25">
        <f>SUM(G47:G49)</f>
        <v>2487</v>
      </c>
      <c r="H50" s="14"/>
      <c r="I50" s="25">
        <f>SUM(I47:I49)</f>
        <v>4500</v>
      </c>
      <c r="J50" s="14"/>
      <c r="K50" s="25">
        <f t="shared" si="0"/>
        <v>7337</v>
      </c>
      <c r="L50" s="14"/>
      <c r="M50" s="25">
        <f>SUM(M47:M49)</f>
        <v>4892</v>
      </c>
      <c r="N50" s="15"/>
      <c r="O50" s="25">
        <f>SUM(O47:O49)</f>
        <v>1350</v>
      </c>
      <c r="P50" s="15"/>
      <c r="Q50" s="25">
        <f>SUM(Q47:Q49)</f>
        <v>1095</v>
      </c>
    </row>
    <row r="51" spans="1:17" s="3" customFormat="1" ht="13.5">
      <c r="A51" s="23"/>
      <c r="B51" s="23"/>
      <c r="C51" s="15"/>
      <c r="D51" s="14"/>
      <c r="E51" s="15"/>
      <c r="F51" s="14"/>
      <c r="G51" s="15"/>
      <c r="H51" s="14"/>
      <c r="I51" s="15"/>
      <c r="J51" s="14"/>
      <c r="K51" s="14"/>
      <c r="L51" s="14"/>
      <c r="M51" s="15"/>
      <c r="N51" s="14"/>
      <c r="O51" s="15"/>
      <c r="P51" s="14"/>
      <c r="Q51" s="15"/>
    </row>
    <row r="52" spans="1:17" s="3" customFormat="1" ht="13.5">
      <c r="A52" s="23" t="s">
        <v>39</v>
      </c>
      <c r="B52" s="23"/>
      <c r="C52" s="15"/>
      <c r="D52" s="14"/>
      <c r="E52" s="15"/>
      <c r="F52" s="14"/>
      <c r="G52" s="15"/>
      <c r="H52" s="14"/>
      <c r="I52" s="15"/>
      <c r="J52" s="14"/>
      <c r="K52" s="14"/>
      <c r="L52" s="14"/>
      <c r="M52" s="15"/>
      <c r="N52" s="14"/>
      <c r="O52" s="15"/>
      <c r="P52" s="14"/>
      <c r="Q52" s="15"/>
    </row>
    <row r="53" spans="1:17" s="3" customFormat="1" ht="13.5">
      <c r="A53" s="23" t="s">
        <v>61</v>
      </c>
      <c r="B53" s="23"/>
      <c r="C53" s="15">
        <v>0</v>
      </c>
      <c r="D53" s="14"/>
      <c r="E53" s="15">
        <v>0</v>
      </c>
      <c r="F53" s="14"/>
      <c r="G53" s="15">
        <v>11301</v>
      </c>
      <c r="H53" s="14"/>
      <c r="I53" s="15">
        <v>0</v>
      </c>
      <c r="J53" s="14"/>
      <c r="K53" s="15">
        <f t="shared" si="0"/>
        <v>11301</v>
      </c>
      <c r="L53" s="14"/>
      <c r="M53" s="15">
        <v>5114</v>
      </c>
      <c r="N53" s="14"/>
      <c r="O53" s="15">
        <v>6187</v>
      </c>
      <c r="P53" s="14"/>
      <c r="Q53" s="15">
        <v>0</v>
      </c>
    </row>
    <row r="54" spans="1:17" s="3" customFormat="1" ht="13.5">
      <c r="A54" s="23" t="s">
        <v>77</v>
      </c>
      <c r="B54" s="23"/>
      <c r="C54" s="16">
        <v>3618</v>
      </c>
      <c r="D54" s="14"/>
      <c r="E54" s="16">
        <v>0</v>
      </c>
      <c r="F54" s="14"/>
      <c r="G54" s="16">
        <v>0</v>
      </c>
      <c r="H54" s="14"/>
      <c r="I54" s="16">
        <v>0</v>
      </c>
      <c r="J54" s="14"/>
      <c r="K54" s="16">
        <f t="shared" si="0"/>
        <v>3618</v>
      </c>
      <c r="L54" s="14"/>
      <c r="M54" s="16">
        <v>0</v>
      </c>
      <c r="N54" s="14"/>
      <c r="O54" s="16">
        <v>0</v>
      </c>
      <c r="P54" s="14"/>
      <c r="Q54" s="16">
        <v>3618</v>
      </c>
    </row>
    <row r="55" spans="1:17" s="3" customFormat="1" ht="13.5">
      <c r="A55" s="23"/>
      <c r="B55" s="23"/>
      <c r="C55" s="15"/>
      <c r="D55" s="14"/>
      <c r="E55" s="15"/>
      <c r="F55" s="14"/>
      <c r="G55" s="15"/>
      <c r="H55" s="14"/>
      <c r="I55" s="15"/>
      <c r="J55" s="14"/>
      <c r="K55" s="14"/>
      <c r="L55" s="14"/>
      <c r="M55" s="15"/>
      <c r="N55" s="14"/>
      <c r="O55" s="15"/>
      <c r="P55" s="14"/>
      <c r="Q55" s="15"/>
    </row>
    <row r="56" spans="1:17" s="3" customFormat="1" ht="13.5">
      <c r="A56" s="23" t="s">
        <v>29</v>
      </c>
      <c r="B56" s="23"/>
      <c r="C56" s="16">
        <f>SUM(C53:C54)</f>
        <v>3618</v>
      </c>
      <c r="D56" s="14"/>
      <c r="E56" s="16">
        <f>SUM(E53:E54)</f>
        <v>0</v>
      </c>
      <c r="F56" s="14"/>
      <c r="G56" s="16">
        <f>SUM(G53:G54)</f>
        <v>11301</v>
      </c>
      <c r="H56" s="14"/>
      <c r="I56" s="16">
        <f>SUM(I53:I54)</f>
        <v>0</v>
      </c>
      <c r="J56" s="14"/>
      <c r="K56" s="16">
        <f>SUM(K53:K54)</f>
        <v>14919</v>
      </c>
      <c r="L56" s="14"/>
      <c r="M56" s="16">
        <f>SUM(M53:M54)</f>
        <v>5114</v>
      </c>
      <c r="N56" s="14"/>
      <c r="O56" s="16">
        <f>SUM(O53:O54)</f>
        <v>6187</v>
      </c>
      <c r="P56" s="14"/>
      <c r="Q56" s="16">
        <f>SUM(Q53:Q54)</f>
        <v>3618</v>
      </c>
    </row>
    <row r="57" spans="1:17" s="3" customFormat="1" ht="13.5">
      <c r="A57" s="23"/>
      <c r="B57" s="23" t="s">
        <v>11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s="3" customFormat="1" ht="13.5">
      <c r="A58" s="23" t="s">
        <v>40</v>
      </c>
      <c r="B58" s="23" t="s">
        <v>11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3" customFormat="1" ht="13.5">
      <c r="A59" s="23" t="s">
        <v>48</v>
      </c>
      <c r="B59" s="23"/>
      <c r="C59" s="14">
        <v>454184</v>
      </c>
      <c r="D59" s="14"/>
      <c r="E59" s="14">
        <v>0</v>
      </c>
      <c r="F59" s="14"/>
      <c r="G59" s="14">
        <v>20711</v>
      </c>
      <c r="H59" s="14"/>
      <c r="I59" s="14">
        <v>8245</v>
      </c>
      <c r="J59" s="14"/>
      <c r="K59" s="14">
        <f t="shared" si="0"/>
        <v>483140</v>
      </c>
      <c r="L59" s="14"/>
      <c r="M59" s="14">
        <v>290401</v>
      </c>
      <c r="N59" s="14"/>
      <c r="O59" s="14">
        <v>187517</v>
      </c>
      <c r="P59" s="14"/>
      <c r="Q59" s="14">
        <v>5222</v>
      </c>
    </row>
    <row r="60" spans="1:17" s="4" customFormat="1" ht="13.5">
      <c r="A60" s="26" t="s">
        <v>21</v>
      </c>
      <c r="B60" s="26" t="s">
        <v>11</v>
      </c>
      <c r="C60" s="15">
        <v>0</v>
      </c>
      <c r="D60" s="15"/>
      <c r="E60" s="15">
        <v>9500</v>
      </c>
      <c r="F60" s="15"/>
      <c r="G60" s="15">
        <v>5220</v>
      </c>
      <c r="H60" s="15"/>
      <c r="I60" s="15">
        <v>0</v>
      </c>
      <c r="J60" s="15"/>
      <c r="K60" s="14">
        <f t="shared" si="0"/>
        <v>14720</v>
      </c>
      <c r="L60" s="15"/>
      <c r="M60" s="14">
        <v>9048</v>
      </c>
      <c r="N60" s="14"/>
      <c r="O60" s="14">
        <v>5220</v>
      </c>
      <c r="P60" s="14"/>
      <c r="Q60" s="14">
        <v>452</v>
      </c>
    </row>
    <row r="61" spans="1:17" s="4" customFormat="1" ht="13.5">
      <c r="A61" s="26" t="s">
        <v>59</v>
      </c>
      <c r="B61" s="26"/>
      <c r="C61" s="16">
        <v>0</v>
      </c>
      <c r="D61" s="15"/>
      <c r="E61" s="16">
        <v>0</v>
      </c>
      <c r="F61" s="15"/>
      <c r="G61" s="16">
        <v>0</v>
      </c>
      <c r="H61" s="15"/>
      <c r="I61" s="16">
        <v>176136</v>
      </c>
      <c r="J61" s="15"/>
      <c r="K61" s="16">
        <f t="shared" si="0"/>
        <v>176136</v>
      </c>
      <c r="L61" s="15"/>
      <c r="M61" s="14">
        <v>129263</v>
      </c>
      <c r="N61" s="14"/>
      <c r="O61" s="14">
        <v>46873</v>
      </c>
      <c r="P61" s="14"/>
      <c r="Q61" s="14">
        <v>0</v>
      </c>
    </row>
    <row r="62" spans="1:17" s="3" customFormat="1" ht="13.5">
      <c r="A62" s="23"/>
      <c r="B62" s="23" t="s">
        <v>11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31"/>
      <c r="N62" s="14"/>
      <c r="O62" s="31"/>
      <c r="P62" s="14"/>
      <c r="Q62" s="31"/>
    </row>
    <row r="63" spans="1:17" s="3" customFormat="1" ht="13.5">
      <c r="A63" s="23" t="s">
        <v>30</v>
      </c>
      <c r="B63" s="23" t="s">
        <v>11</v>
      </c>
      <c r="C63" s="16">
        <f>SUM(C59:C61)</f>
        <v>454184</v>
      </c>
      <c r="D63" s="14"/>
      <c r="E63" s="16">
        <f>SUM(E59:E61)</f>
        <v>9500</v>
      </c>
      <c r="F63" s="14"/>
      <c r="G63" s="16">
        <f>SUM(G59:G61)</f>
        <v>25931</v>
      </c>
      <c r="H63" s="14"/>
      <c r="I63" s="16">
        <f>SUM(I59:I61)</f>
        <v>184381</v>
      </c>
      <c r="J63" s="14"/>
      <c r="K63" s="16">
        <f t="shared" si="0"/>
        <v>673996</v>
      </c>
      <c r="L63" s="14"/>
      <c r="M63" s="16">
        <f>SUM(M59:M61)</f>
        <v>428712</v>
      </c>
      <c r="N63" s="14"/>
      <c r="O63" s="16">
        <f>SUM(O59:O61)</f>
        <v>239610</v>
      </c>
      <c r="P63" s="14"/>
      <c r="Q63" s="16">
        <f>SUM(Q59:Q61)</f>
        <v>5674</v>
      </c>
    </row>
    <row r="64" spans="1:17" s="3" customFormat="1" ht="13.5">
      <c r="A64" s="23"/>
      <c r="B64" s="23" t="s">
        <v>11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s="3" customFormat="1" ht="13.5">
      <c r="A65" s="23" t="s">
        <v>41</v>
      </c>
      <c r="B65" s="23" t="s">
        <v>11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s="3" customFormat="1" ht="13.5">
      <c r="A66" s="23" t="s">
        <v>22</v>
      </c>
      <c r="B66" s="23" t="s">
        <v>11</v>
      </c>
      <c r="C66" s="14">
        <v>14865</v>
      </c>
      <c r="D66" s="14"/>
      <c r="E66" s="14">
        <v>0</v>
      </c>
      <c r="F66" s="14"/>
      <c r="G66" s="14">
        <v>0</v>
      </c>
      <c r="H66" s="14"/>
      <c r="I66" s="14">
        <v>0</v>
      </c>
      <c r="J66" s="14"/>
      <c r="K66" s="14">
        <f t="shared" si="0"/>
        <v>14865</v>
      </c>
      <c r="L66" s="14"/>
      <c r="M66" s="14">
        <v>0</v>
      </c>
      <c r="N66" s="14"/>
      <c r="O66" s="14">
        <v>14865</v>
      </c>
      <c r="P66" s="14"/>
      <c r="Q66" s="14">
        <v>0</v>
      </c>
    </row>
    <row r="67" spans="1:17" s="3" customFormat="1" ht="13.5">
      <c r="A67" s="23" t="s">
        <v>60</v>
      </c>
      <c r="B67" s="23"/>
      <c r="C67" s="14">
        <v>0</v>
      </c>
      <c r="D67" s="14"/>
      <c r="E67" s="14">
        <v>0</v>
      </c>
      <c r="F67" s="14"/>
      <c r="G67" s="14">
        <v>0</v>
      </c>
      <c r="H67" s="14"/>
      <c r="I67" s="14">
        <v>25543</v>
      </c>
      <c r="J67" s="14"/>
      <c r="K67" s="14">
        <f t="shared" si="0"/>
        <v>25543</v>
      </c>
      <c r="L67" s="14"/>
      <c r="M67" s="14">
        <v>0</v>
      </c>
      <c r="N67" s="14"/>
      <c r="O67" s="14">
        <v>25543</v>
      </c>
      <c r="P67" s="14"/>
      <c r="Q67" s="14">
        <v>0</v>
      </c>
    </row>
    <row r="68" spans="1:17" s="3" customFormat="1" ht="13.5">
      <c r="A68" s="23" t="s">
        <v>64</v>
      </c>
      <c r="B68" s="23"/>
      <c r="C68" s="14">
        <v>0</v>
      </c>
      <c r="D68" s="14"/>
      <c r="E68" s="14">
        <v>0</v>
      </c>
      <c r="F68" s="14"/>
      <c r="G68" s="14">
        <v>870</v>
      </c>
      <c r="H68" s="14"/>
      <c r="I68" s="14">
        <v>0</v>
      </c>
      <c r="J68" s="14"/>
      <c r="K68" s="14">
        <f t="shared" si="0"/>
        <v>870</v>
      </c>
      <c r="L68" s="14"/>
      <c r="M68" s="14">
        <v>870</v>
      </c>
      <c r="N68" s="14"/>
      <c r="O68" s="14">
        <v>0</v>
      </c>
      <c r="P68" s="14"/>
      <c r="Q68" s="14">
        <v>0</v>
      </c>
    </row>
    <row r="69" spans="1:17" s="3" customFormat="1" ht="13.5">
      <c r="A69" s="23" t="s">
        <v>37</v>
      </c>
      <c r="B69" s="23" t="s">
        <v>11</v>
      </c>
      <c r="C69" s="14">
        <v>0</v>
      </c>
      <c r="D69" s="14"/>
      <c r="E69" s="14">
        <v>0</v>
      </c>
      <c r="F69" s="14"/>
      <c r="G69" s="14">
        <v>27444</v>
      </c>
      <c r="H69" s="14"/>
      <c r="I69" s="14">
        <v>38771</v>
      </c>
      <c r="J69" s="14"/>
      <c r="K69" s="14">
        <f t="shared" si="0"/>
        <v>66215</v>
      </c>
      <c r="L69" s="14"/>
      <c r="M69" s="14">
        <v>21352</v>
      </c>
      <c r="N69" s="14"/>
      <c r="O69" s="14">
        <f>44862+1</f>
        <v>44863</v>
      </c>
      <c r="P69" s="14"/>
      <c r="Q69" s="14">
        <v>0</v>
      </c>
    </row>
    <row r="70" spans="1:17" s="3" customFormat="1" ht="13.5">
      <c r="A70" s="23" t="s">
        <v>23</v>
      </c>
      <c r="B70" s="23"/>
      <c r="C70" s="14">
        <v>0</v>
      </c>
      <c r="D70" s="14"/>
      <c r="E70" s="14">
        <v>27194</v>
      </c>
      <c r="F70" s="14"/>
      <c r="G70" s="14">
        <v>0</v>
      </c>
      <c r="H70" s="14"/>
      <c r="I70" s="14">
        <v>0</v>
      </c>
      <c r="J70" s="14"/>
      <c r="K70" s="14">
        <f t="shared" si="0"/>
        <v>27194</v>
      </c>
      <c r="L70" s="14"/>
      <c r="M70" s="14">
        <v>25899</v>
      </c>
      <c r="N70" s="14"/>
      <c r="O70" s="14">
        <v>0</v>
      </c>
      <c r="P70" s="14"/>
      <c r="Q70" s="14">
        <v>1295</v>
      </c>
    </row>
    <row r="71" spans="1:17" s="3" customFormat="1" ht="13.5">
      <c r="A71" s="23" t="s">
        <v>24</v>
      </c>
      <c r="B71" s="23" t="s">
        <v>11</v>
      </c>
      <c r="C71" s="14">
        <v>0</v>
      </c>
      <c r="D71" s="14"/>
      <c r="E71" s="14">
        <v>0</v>
      </c>
      <c r="F71" s="14"/>
      <c r="G71" s="14">
        <v>0</v>
      </c>
      <c r="H71" s="14"/>
      <c r="I71" s="14">
        <v>42111</v>
      </c>
      <c r="J71" s="14"/>
      <c r="K71" s="15">
        <f>IF(SUM(C71:I71)=SUM(M71:Q71),SUM(C71:I71),SUM(M71:Q71)-SUM(C71:I71))</f>
        <v>42111</v>
      </c>
      <c r="L71" s="14"/>
      <c r="M71" s="14">
        <v>14940</v>
      </c>
      <c r="N71" s="14"/>
      <c r="O71" s="14">
        <v>27171</v>
      </c>
      <c r="P71" s="14"/>
      <c r="Q71" s="14">
        <v>0</v>
      </c>
    </row>
    <row r="72" spans="1:17" s="3" customFormat="1" ht="13.5">
      <c r="A72" s="23" t="s">
        <v>78</v>
      </c>
      <c r="B72" s="23" t="s">
        <v>11</v>
      </c>
      <c r="C72" s="14">
        <v>0</v>
      </c>
      <c r="D72" s="14"/>
      <c r="E72" s="14">
        <v>0</v>
      </c>
      <c r="F72" s="14"/>
      <c r="G72" s="14">
        <v>0</v>
      </c>
      <c r="H72" s="14"/>
      <c r="I72" s="14">
        <v>61596</v>
      </c>
      <c r="J72" s="14"/>
      <c r="K72" s="16">
        <f t="shared" si="0"/>
        <v>61596</v>
      </c>
      <c r="L72" s="14"/>
      <c r="M72" s="14">
        <v>7271</v>
      </c>
      <c r="N72" s="14"/>
      <c r="O72" s="14">
        <v>54325</v>
      </c>
      <c r="P72" s="14"/>
      <c r="Q72" s="14">
        <v>0</v>
      </c>
    </row>
    <row r="73" spans="1:17" s="3" customFormat="1" ht="13.5">
      <c r="A73" s="23"/>
      <c r="B73" s="23" t="s">
        <v>11</v>
      </c>
      <c r="C73" s="31"/>
      <c r="D73" s="14"/>
      <c r="E73" s="31"/>
      <c r="F73" s="14"/>
      <c r="G73" s="31"/>
      <c r="H73" s="14"/>
      <c r="I73" s="31"/>
      <c r="J73" s="14"/>
      <c r="K73" s="14"/>
      <c r="L73" s="14"/>
      <c r="M73" s="31"/>
      <c r="N73" s="14"/>
      <c r="O73" s="31"/>
      <c r="P73" s="14"/>
      <c r="Q73" s="31"/>
    </row>
    <row r="74" spans="1:17" s="3" customFormat="1" ht="13.5">
      <c r="A74" s="23" t="s">
        <v>31</v>
      </c>
      <c r="B74" s="23" t="s">
        <v>11</v>
      </c>
      <c r="C74" s="16">
        <f>SUM(C66:C73)</f>
        <v>14865</v>
      </c>
      <c r="D74" s="14"/>
      <c r="E74" s="16">
        <f>SUM(E66:E73)</f>
        <v>27194</v>
      </c>
      <c r="F74" s="14"/>
      <c r="G74" s="16">
        <f>SUM(G66:G73)</f>
        <v>28314</v>
      </c>
      <c r="H74" s="14"/>
      <c r="I74" s="16">
        <f>SUM(I66:I73)</f>
        <v>168021</v>
      </c>
      <c r="J74" s="14"/>
      <c r="K74" s="16">
        <f t="shared" si="0"/>
        <v>238394</v>
      </c>
      <c r="L74" s="14"/>
      <c r="M74" s="16">
        <f>SUM(M66:M73)</f>
        <v>70332</v>
      </c>
      <c r="N74" s="14"/>
      <c r="O74" s="16">
        <f>SUM(O66:O73)</f>
        <v>166767</v>
      </c>
      <c r="P74" s="14"/>
      <c r="Q74" s="16">
        <f>SUM(Q66:Q73)</f>
        <v>1295</v>
      </c>
    </row>
    <row r="75" spans="1:17" s="3" customFormat="1" ht="13.5">
      <c r="A75" s="23"/>
      <c r="B75" s="2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s="3" customFormat="1" ht="13.5">
      <c r="A76" s="23" t="s">
        <v>43</v>
      </c>
      <c r="B76" s="23" t="s">
        <v>11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s="3" customFormat="1" ht="13.5">
      <c r="A77" s="23" t="s">
        <v>25</v>
      </c>
      <c r="B77" s="23" t="s">
        <v>11</v>
      </c>
      <c r="C77" s="14">
        <v>0</v>
      </c>
      <c r="D77" s="14"/>
      <c r="E77" s="14">
        <v>4160</v>
      </c>
      <c r="F77" s="14"/>
      <c r="G77" s="14">
        <v>0</v>
      </c>
      <c r="H77" s="14"/>
      <c r="I77" s="14">
        <v>0</v>
      </c>
      <c r="J77" s="14"/>
      <c r="K77" s="14">
        <f t="shared" si="0"/>
        <v>4160</v>
      </c>
      <c r="L77" s="14"/>
      <c r="M77" s="14">
        <v>3962</v>
      </c>
      <c r="N77" s="14"/>
      <c r="O77" s="14">
        <v>0</v>
      </c>
      <c r="P77" s="14"/>
      <c r="Q77" s="14">
        <v>198</v>
      </c>
    </row>
    <row r="78" spans="1:17" s="3" customFormat="1" ht="13.5">
      <c r="A78" s="23" t="s">
        <v>73</v>
      </c>
      <c r="B78" s="23"/>
      <c r="C78" s="14">
        <v>0</v>
      </c>
      <c r="D78" s="14"/>
      <c r="E78" s="14">
        <v>0</v>
      </c>
      <c r="F78" s="14"/>
      <c r="G78" s="14">
        <v>143258</v>
      </c>
      <c r="H78" s="14"/>
      <c r="I78" s="14">
        <v>0</v>
      </c>
      <c r="J78" s="14"/>
      <c r="K78" s="14">
        <f t="shared" si="0"/>
        <v>143258</v>
      </c>
      <c r="L78" s="14"/>
      <c r="M78" s="14">
        <v>143258</v>
      </c>
      <c r="N78" s="14"/>
      <c r="O78" s="14">
        <v>0</v>
      </c>
      <c r="P78" s="14"/>
      <c r="Q78" s="14">
        <v>0</v>
      </c>
    </row>
    <row r="79" spans="1:17" s="3" customFormat="1" ht="13.5">
      <c r="A79" s="23" t="s">
        <v>79</v>
      </c>
      <c r="B79" s="23"/>
      <c r="C79" s="14">
        <v>0</v>
      </c>
      <c r="D79" s="14"/>
      <c r="E79" s="14">
        <v>2310</v>
      </c>
      <c r="F79" s="14"/>
      <c r="G79" s="14">
        <v>0</v>
      </c>
      <c r="H79" s="14"/>
      <c r="I79" s="14">
        <v>0</v>
      </c>
      <c r="J79" s="14"/>
      <c r="K79" s="14">
        <f t="shared" si="0"/>
        <v>2310</v>
      </c>
      <c r="L79" s="14"/>
      <c r="M79" s="14">
        <v>2200</v>
      </c>
      <c r="N79" s="14"/>
      <c r="O79" s="14">
        <v>0</v>
      </c>
      <c r="P79" s="14"/>
      <c r="Q79" s="14">
        <v>110</v>
      </c>
    </row>
    <row r="80" spans="1:17" s="3" customFormat="1" ht="13.5">
      <c r="A80" s="23" t="s">
        <v>50</v>
      </c>
      <c r="B80" s="23" t="s">
        <v>11</v>
      </c>
      <c r="C80" s="14">
        <v>0</v>
      </c>
      <c r="D80" s="14"/>
      <c r="E80" s="14">
        <v>0</v>
      </c>
      <c r="F80" s="14"/>
      <c r="G80" s="14">
        <v>62588</v>
      </c>
      <c r="H80" s="14"/>
      <c r="I80" s="14">
        <v>0</v>
      </c>
      <c r="J80" s="14"/>
      <c r="K80" s="14">
        <f t="shared" si="0"/>
        <v>62588</v>
      </c>
      <c r="L80" s="14"/>
      <c r="M80" s="14">
        <v>0</v>
      </c>
      <c r="N80" s="14"/>
      <c r="O80" s="14">
        <v>62588</v>
      </c>
      <c r="P80" s="14"/>
      <c r="Q80" s="14">
        <v>0</v>
      </c>
    </row>
    <row r="81" spans="1:17" s="3" customFormat="1" ht="13.5">
      <c r="A81" s="23" t="s">
        <v>26</v>
      </c>
      <c r="B81" s="23"/>
      <c r="C81" s="16">
        <v>0</v>
      </c>
      <c r="D81" s="14"/>
      <c r="E81" s="16">
        <v>4590</v>
      </c>
      <c r="F81" s="14"/>
      <c r="G81" s="16">
        <v>92310</v>
      </c>
      <c r="H81" s="14"/>
      <c r="I81" s="16">
        <v>0</v>
      </c>
      <c r="J81" s="14"/>
      <c r="K81" s="16">
        <f>IF(SUM(C81:I81)=SUM(M81:Q81),SUM(C81:I81),SUM(M81:Q81)-SUM(C81:I81))</f>
        <v>96900</v>
      </c>
      <c r="L81" s="14"/>
      <c r="M81" s="14">
        <v>73284</v>
      </c>
      <c r="N81" s="14"/>
      <c r="O81" s="14">
        <v>23398</v>
      </c>
      <c r="P81" s="14"/>
      <c r="Q81" s="14">
        <v>218</v>
      </c>
    </row>
    <row r="82" spans="1:17" s="3" customFormat="1" ht="13.5">
      <c r="A82" s="23"/>
      <c r="B82" s="23" t="s">
        <v>11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31"/>
      <c r="N82" s="14"/>
      <c r="O82" s="31"/>
      <c r="P82" s="14"/>
      <c r="Q82" s="31"/>
    </row>
    <row r="83" spans="1:17" s="3" customFormat="1" ht="13.5">
      <c r="A83" s="23" t="s">
        <v>32</v>
      </c>
      <c r="B83" s="23" t="s">
        <v>11</v>
      </c>
      <c r="C83" s="16">
        <f>SUM(C77:C81)</f>
        <v>0</v>
      </c>
      <c r="D83" s="14"/>
      <c r="E83" s="16">
        <f>SUM(E77:E81)</f>
        <v>11060</v>
      </c>
      <c r="F83" s="14"/>
      <c r="G83" s="16">
        <f>SUM(G77:G81)</f>
        <v>298156</v>
      </c>
      <c r="H83" s="14"/>
      <c r="I83" s="16">
        <f>SUM(I77:I81)</f>
        <v>0</v>
      </c>
      <c r="J83" s="14"/>
      <c r="K83" s="16">
        <f t="shared" si="0"/>
        <v>309216</v>
      </c>
      <c r="L83" s="14"/>
      <c r="M83" s="16">
        <f>SUM(M77:M81)</f>
        <v>222704</v>
      </c>
      <c r="N83" s="14"/>
      <c r="O83" s="16">
        <f>SUM(O77:O81)</f>
        <v>85986</v>
      </c>
      <c r="P83" s="14"/>
      <c r="Q83" s="16">
        <f>SUM(Q77:Q81)</f>
        <v>526</v>
      </c>
    </row>
    <row r="84" spans="1:17" s="3" customFormat="1" ht="13.5">
      <c r="A84" s="23"/>
      <c r="B84" s="23" t="s">
        <v>11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s="3" customFormat="1" ht="13.5">
      <c r="A85" s="23" t="s">
        <v>42</v>
      </c>
      <c r="B85" s="23" t="s">
        <v>11</v>
      </c>
      <c r="C85" s="15"/>
      <c r="D85" s="14"/>
      <c r="E85" s="15"/>
      <c r="F85" s="14"/>
      <c r="G85" s="15"/>
      <c r="H85" s="14"/>
      <c r="I85" s="15"/>
      <c r="J85" s="14"/>
      <c r="K85" s="14"/>
      <c r="L85" s="14"/>
      <c r="M85" s="15"/>
      <c r="N85" s="14"/>
      <c r="O85" s="15"/>
      <c r="P85" s="14"/>
      <c r="Q85" s="15"/>
    </row>
    <row r="86" spans="1:17" s="3" customFormat="1" ht="13.5">
      <c r="A86" s="23" t="s">
        <v>27</v>
      </c>
      <c r="B86" s="23"/>
      <c r="C86" s="16">
        <v>0</v>
      </c>
      <c r="D86" s="15"/>
      <c r="E86" s="16">
        <v>0</v>
      </c>
      <c r="F86" s="15"/>
      <c r="G86" s="16">
        <v>0</v>
      </c>
      <c r="H86" s="15"/>
      <c r="I86" s="16">
        <f>236526+5</f>
        <v>236531</v>
      </c>
      <c r="J86" s="15"/>
      <c r="K86" s="16">
        <f>IF(SUM(C86:I86)=SUM(M86:Q86),SUM(C86:I86),SUM(M86:Q86)-SUM(C86:I86))</f>
        <v>236531</v>
      </c>
      <c r="L86" s="15"/>
      <c r="M86" s="16">
        <v>0</v>
      </c>
      <c r="N86" s="15"/>
      <c r="O86" s="16">
        <f>236526+5</f>
        <v>236531</v>
      </c>
      <c r="P86" s="15"/>
      <c r="Q86" s="16">
        <v>0</v>
      </c>
    </row>
    <row r="87" spans="1:17" s="3" customFormat="1" ht="13.5">
      <c r="A87" s="23"/>
      <c r="B87" s="2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3" customFormat="1" ht="13.5">
      <c r="A88" s="23" t="s">
        <v>33</v>
      </c>
      <c r="B88" s="23" t="s">
        <v>11</v>
      </c>
      <c r="C88" s="16">
        <f>SUM(C86:C86)</f>
        <v>0</v>
      </c>
      <c r="D88" s="14"/>
      <c r="E88" s="16">
        <f>SUM(E86:E86)</f>
        <v>0</v>
      </c>
      <c r="F88" s="14"/>
      <c r="G88" s="16">
        <f>SUM(G86:G86)</f>
        <v>0</v>
      </c>
      <c r="H88" s="14"/>
      <c r="I88" s="16">
        <f>SUM(I86:I86)</f>
        <v>236531</v>
      </c>
      <c r="J88" s="14"/>
      <c r="K88" s="16">
        <f>IF(SUM(C88:I88)=SUM(M88:Q88),SUM(C88:I88),SUM(M88:Q88)-SUM(C88:I88))</f>
        <v>236531</v>
      </c>
      <c r="L88" s="14"/>
      <c r="M88" s="16">
        <f>SUM(M86:M86)</f>
        <v>0</v>
      </c>
      <c r="N88" s="14"/>
      <c r="O88" s="16">
        <f>SUM(O86:O86)</f>
        <v>236531</v>
      </c>
      <c r="P88" s="14"/>
      <c r="Q88" s="16">
        <v>0</v>
      </c>
    </row>
    <row r="89" spans="1:17" s="3" customFormat="1" ht="13.5">
      <c r="A89" s="23"/>
      <c r="B89" s="23" t="s">
        <v>11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3" customFormat="1" ht="13.5">
      <c r="A90" s="23" t="s">
        <v>44</v>
      </c>
      <c r="B90" s="23" t="s">
        <v>11</v>
      </c>
      <c r="C90" s="16">
        <v>0</v>
      </c>
      <c r="D90" s="14"/>
      <c r="E90" s="16">
        <v>4782670</v>
      </c>
      <c r="F90" s="14"/>
      <c r="G90" s="16">
        <v>47150</v>
      </c>
      <c r="H90" s="14"/>
      <c r="I90" s="16">
        <v>0</v>
      </c>
      <c r="J90" s="14"/>
      <c r="K90" s="16">
        <f>IF(SUM(C90:I90)=SUM(M90:Q90),SUM(C90:I90),SUM(M90:Q90)-SUM(C90:I90))</f>
        <v>4829820</v>
      </c>
      <c r="L90" s="14"/>
      <c r="M90" s="16">
        <v>0</v>
      </c>
      <c r="N90" s="14"/>
      <c r="O90" s="16">
        <v>4825911</v>
      </c>
      <c r="P90" s="14"/>
      <c r="Q90" s="16">
        <v>3909</v>
      </c>
    </row>
    <row r="91" spans="1:17" s="3" customFormat="1" ht="13.5">
      <c r="A91" s="23"/>
      <c r="B91" s="23" t="s">
        <v>11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s="3" customFormat="1" ht="13.5">
      <c r="A92" s="23" t="s">
        <v>63</v>
      </c>
      <c r="B92" s="23" t="s">
        <v>11</v>
      </c>
      <c r="C92" s="16">
        <f>SUM(C44+C56+C63+C74+C83+C88+C90+C50)</f>
        <v>646725</v>
      </c>
      <c r="D92" s="14"/>
      <c r="E92" s="16">
        <f>SUM(E44+E56+E63+E74+E83+E88+E90+E50)</f>
        <v>4844847</v>
      </c>
      <c r="F92" s="14"/>
      <c r="G92" s="16">
        <f>SUM(G44+G56+G63+G74+G83+G88+G90+G50)</f>
        <v>714280</v>
      </c>
      <c r="H92" s="14"/>
      <c r="I92" s="16">
        <f>SUM(I44+I56+I63+I74+I83+I88+I90+I50)</f>
        <v>930670</v>
      </c>
      <c r="J92" s="14"/>
      <c r="K92" s="16">
        <f>IF(SUM(C92:I92)=SUM(M92:Q92),SUM(C92:I92),SUM(M92:Q92)-SUM(C92:I92))</f>
        <v>7136522</v>
      </c>
      <c r="L92" s="14"/>
      <c r="M92" s="16">
        <f>SUM(M44+M56+M63+M74+M83+M88+M90+M50)</f>
        <v>1176338</v>
      </c>
      <c r="N92" s="14"/>
      <c r="O92" s="16">
        <f>SUM(O44+O56+O63+O74+O83+O88+O90+O50)</f>
        <v>5942332</v>
      </c>
      <c r="P92" s="14"/>
      <c r="Q92" s="16">
        <v>17852</v>
      </c>
    </row>
    <row r="93" spans="1:17" s="3" customFormat="1" ht="13.5">
      <c r="A93" s="23"/>
      <c r="B93" s="23"/>
      <c r="C93" s="15"/>
      <c r="D93" s="14"/>
      <c r="E93" s="15"/>
      <c r="F93" s="14"/>
      <c r="G93" s="15"/>
      <c r="H93" s="14"/>
      <c r="I93" s="15"/>
      <c r="J93" s="14"/>
      <c r="K93" s="15"/>
      <c r="L93" s="14"/>
      <c r="M93" s="15"/>
      <c r="N93" s="14"/>
      <c r="O93" s="15"/>
      <c r="P93" s="14"/>
      <c r="Q93" s="15"/>
    </row>
    <row r="94" spans="1:17" s="3" customFormat="1" ht="13.5">
      <c r="A94" s="23" t="s">
        <v>52</v>
      </c>
      <c r="B94" s="23" t="s">
        <v>11</v>
      </c>
      <c r="C94" s="16">
        <f>C92</f>
        <v>646725</v>
      </c>
      <c r="D94" s="14"/>
      <c r="E94" s="16">
        <f>E92</f>
        <v>4844847</v>
      </c>
      <c r="F94" s="14"/>
      <c r="G94" s="16">
        <f>G92</f>
        <v>714280</v>
      </c>
      <c r="H94" s="14"/>
      <c r="I94" s="16">
        <f>I92</f>
        <v>930670</v>
      </c>
      <c r="J94" s="14"/>
      <c r="K94" s="16">
        <f>IF(SUM(C94:I94)=SUM(M94:Q94),SUM(C94:I94),SUM(M94:Q94)-SUM(C94:I94))</f>
        <v>7136522</v>
      </c>
      <c r="L94" s="14"/>
      <c r="M94" s="16">
        <f>M92</f>
        <v>1176338</v>
      </c>
      <c r="N94" s="14"/>
      <c r="O94" s="16">
        <f>O92</f>
        <v>5942332</v>
      </c>
      <c r="P94" s="14"/>
      <c r="Q94" s="16">
        <f>Q92</f>
        <v>17852</v>
      </c>
    </row>
    <row r="95" spans="1:17" s="3" customFormat="1" ht="13.5">
      <c r="A95" s="23"/>
      <c r="B95" s="23" t="s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s="3" customFormat="1" ht="13.5">
      <c r="A96" s="23" t="s">
        <v>45</v>
      </c>
      <c r="B96" s="23" t="s">
        <v>11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s="3" customFormat="1" ht="13.5">
      <c r="A97" s="23" t="s">
        <v>46</v>
      </c>
      <c r="B97" s="23" t="s">
        <v>11</v>
      </c>
      <c r="C97" s="15">
        <v>0</v>
      </c>
      <c r="D97" s="14"/>
      <c r="E97" s="15">
        <v>0</v>
      </c>
      <c r="F97" s="14"/>
      <c r="G97" s="15">
        <v>0</v>
      </c>
      <c r="H97" s="14"/>
      <c r="I97" s="15">
        <v>2409896</v>
      </c>
      <c r="J97" s="14"/>
      <c r="K97" s="14">
        <f>IF(SUM(C97:I97)=SUM(M97:Q97),SUM(C97:I97),SUM(M97:Q97)-SUM(C97:I97))</f>
        <v>2409896</v>
      </c>
      <c r="L97" s="15"/>
      <c r="M97" s="15">
        <f>336807+978325</f>
        <v>1315132</v>
      </c>
      <c r="N97" s="14"/>
      <c r="O97" s="15">
        <f>-336807+1431571</f>
        <v>1094764</v>
      </c>
      <c r="P97" s="14"/>
      <c r="Q97" s="15">
        <v>0</v>
      </c>
    </row>
    <row r="98" spans="1:17" s="3" customFormat="1" ht="13.5">
      <c r="A98" s="23" t="s">
        <v>69</v>
      </c>
      <c r="B98" s="23"/>
      <c r="C98" s="15"/>
      <c r="D98" s="14"/>
      <c r="E98" s="15"/>
      <c r="F98" s="14"/>
      <c r="G98" s="15"/>
      <c r="H98" s="14"/>
      <c r="I98" s="15"/>
      <c r="J98" s="14"/>
      <c r="K98" s="14"/>
      <c r="L98" s="15"/>
      <c r="M98" s="15"/>
      <c r="N98" s="14"/>
      <c r="O98" s="15"/>
      <c r="P98" s="14"/>
      <c r="Q98" s="15"/>
    </row>
    <row r="99" spans="1:17" s="3" customFormat="1" ht="13.5">
      <c r="A99" s="23" t="s">
        <v>70</v>
      </c>
      <c r="B99" s="23"/>
      <c r="C99" s="15">
        <v>0</v>
      </c>
      <c r="D99" s="14"/>
      <c r="E99" s="15">
        <v>0</v>
      </c>
      <c r="F99" s="14"/>
      <c r="G99" s="15">
        <v>0</v>
      </c>
      <c r="H99" s="14"/>
      <c r="I99" s="15">
        <f>-1+294138</f>
        <v>294137</v>
      </c>
      <c r="J99" s="14"/>
      <c r="K99" s="14">
        <f>IF(SUM(C99:I99)=SUM(M99:Q99),SUM(C99:I99),SUM(M99:Q99)-SUM(C99:I99))</f>
        <v>294137</v>
      </c>
      <c r="L99" s="15"/>
      <c r="M99" s="15">
        <v>0</v>
      </c>
      <c r="N99" s="14"/>
      <c r="O99" s="15">
        <f>-1+294138</f>
        <v>294137</v>
      </c>
      <c r="P99" s="14"/>
      <c r="Q99" s="15">
        <v>0</v>
      </c>
    </row>
    <row r="100" spans="1:17" s="4" customFormat="1" ht="13.5">
      <c r="A100" s="26" t="s">
        <v>68</v>
      </c>
      <c r="B100" s="26"/>
      <c r="C100" s="15"/>
      <c r="D100" s="15"/>
      <c r="E100" s="15"/>
      <c r="F100" s="15"/>
      <c r="G100" s="15"/>
      <c r="H100" s="15"/>
      <c r="I100" s="15"/>
      <c r="J100" s="15"/>
      <c r="K100" s="14"/>
      <c r="L100" s="15"/>
      <c r="M100" s="15"/>
      <c r="N100" s="15"/>
      <c r="O100" s="15"/>
      <c r="P100" s="15"/>
      <c r="Q100" s="15"/>
    </row>
    <row r="101" spans="1:17" s="3" customFormat="1" ht="13.5">
      <c r="A101" s="23" t="s">
        <v>51</v>
      </c>
      <c r="B101" s="23"/>
      <c r="C101" s="16">
        <v>0</v>
      </c>
      <c r="D101" s="14"/>
      <c r="E101" s="16">
        <v>0</v>
      </c>
      <c r="F101" s="14"/>
      <c r="G101" s="16">
        <v>0</v>
      </c>
      <c r="H101" s="14"/>
      <c r="I101" s="16">
        <v>23707</v>
      </c>
      <c r="J101" s="14"/>
      <c r="K101" s="16">
        <f>IF(SUM(C101:I101)=SUM(M101:Q101),SUM(C101:I101),SUM(M101:Q101)-SUM(C101:I101))</f>
        <v>23707</v>
      </c>
      <c r="L101" s="15"/>
      <c r="M101" s="16">
        <v>0</v>
      </c>
      <c r="N101" s="14"/>
      <c r="O101" s="16">
        <v>23707</v>
      </c>
      <c r="P101" s="14"/>
      <c r="Q101" s="16">
        <v>0</v>
      </c>
    </row>
    <row r="102" spans="1:17" s="3" customFormat="1" ht="13.5">
      <c r="A102" s="23"/>
      <c r="B102" s="23" t="s">
        <v>11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s="3" customFormat="1" ht="13.5">
      <c r="A103" s="23" t="s">
        <v>34</v>
      </c>
      <c r="B103" s="23" t="s">
        <v>11</v>
      </c>
      <c r="C103" s="16">
        <f>SUM(C97:C102)</f>
        <v>0</v>
      </c>
      <c r="D103" s="14"/>
      <c r="E103" s="16">
        <f>SUM(E97:E102)</f>
        <v>0</v>
      </c>
      <c r="F103" s="14"/>
      <c r="G103" s="16">
        <f>SUM(G97:G102)</f>
        <v>0</v>
      </c>
      <c r="H103" s="14"/>
      <c r="I103" s="16">
        <f>SUM(I97:I102)</f>
        <v>2727740</v>
      </c>
      <c r="J103" s="14"/>
      <c r="K103" s="16">
        <f>IF(SUM(C103:I103)=SUM(M103:Q103),SUM(C103:I103),SUM(M103:Q103)-SUM(C103:I103))</f>
        <v>2727740</v>
      </c>
      <c r="L103" s="14"/>
      <c r="M103" s="16">
        <f>SUM(M97:M102)</f>
        <v>1315132</v>
      </c>
      <c r="N103" s="14"/>
      <c r="O103" s="16">
        <f>SUM(O97:O102)</f>
        <v>1412608</v>
      </c>
      <c r="P103" s="14"/>
      <c r="Q103" s="16">
        <f>SUM(Q97:Q102)</f>
        <v>0</v>
      </c>
    </row>
    <row r="104" spans="1:17" s="3" customFormat="1" ht="13.5">
      <c r="A104" s="23"/>
      <c r="B104" s="23" t="s">
        <v>11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s="3" customFormat="1" ht="14.25" thickBot="1">
      <c r="A105" s="23" t="s">
        <v>35</v>
      </c>
      <c r="B105" s="23" t="s">
        <v>11</v>
      </c>
      <c r="C105" s="27">
        <f>C94+C103</f>
        <v>646725</v>
      </c>
      <c r="D105" s="14"/>
      <c r="E105" s="27">
        <f>E94+E103</f>
        <v>4844847</v>
      </c>
      <c r="F105" s="14"/>
      <c r="G105" s="27">
        <f>G94+G103</f>
        <v>714280</v>
      </c>
      <c r="H105" s="14"/>
      <c r="I105" s="27">
        <f>I94+I103</f>
        <v>3658410</v>
      </c>
      <c r="J105" s="14"/>
      <c r="K105" s="29">
        <f>IF(SUM(C105:I105)=SUM(M105:Q105),SUM(C105:I105),SUM(M105:Q105)-SUM(C105:I105))</f>
        <v>9864262</v>
      </c>
      <c r="L105" s="14"/>
      <c r="M105" s="27">
        <f>M94+M103</f>
        <v>2491470</v>
      </c>
      <c r="N105" s="14"/>
      <c r="O105" s="27">
        <f>O94+O103</f>
        <v>7354940</v>
      </c>
      <c r="P105" s="14"/>
      <c r="Q105" s="27">
        <f>Q94+Q103</f>
        <v>17852</v>
      </c>
    </row>
    <row r="106" spans="1:17" ht="14.25" thickTop="1">
      <c r="A106" s="18"/>
      <c r="B106" s="18" t="s">
        <v>11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3:17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</sheetData>
  <sheetProtection/>
  <mergeCells count="5">
    <mergeCell ref="C4:G4"/>
    <mergeCell ref="C3:Q3"/>
    <mergeCell ref="C5:Q5"/>
    <mergeCell ref="C6:Q6"/>
    <mergeCell ref="A3:A7"/>
  </mergeCells>
  <conditionalFormatting sqref="A14:Q105">
    <cfRule type="expression" priority="1" dxfId="0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2400" verticalDpi="2400" orientation="landscape" scale="88" r:id="rId2"/>
  <headerFooter alignWithMargins="0">
    <oddFooter>&amp;R&amp;"Goudy Old Style,Regular"Page &amp;P of &amp;N</oddFooter>
  </headerFooter>
  <rowBreaks count="2" manualBreakCount="2">
    <brk id="45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fssadmin</cp:lastModifiedBy>
  <cp:lastPrinted>2015-08-20T20:22:12Z</cp:lastPrinted>
  <dcterms:created xsi:type="dcterms:W3CDTF">1999-07-27T20:04:03Z</dcterms:created>
  <dcterms:modified xsi:type="dcterms:W3CDTF">2015-09-17T20:19:56Z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